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50" activeTab="0"/>
  </bookViews>
  <sheets>
    <sheet name="Zona B1" sheetId="1" r:id="rId1"/>
    <sheet name="Zona B1.1" sheetId="2" r:id="rId2"/>
    <sheet name="Zona B2" sheetId="3" r:id="rId3"/>
    <sheet name="Zona C1-C1.1" sheetId="4" r:id="rId4"/>
    <sheet name="Zona C2" sheetId="5" r:id="rId5"/>
    <sheet name="Zona C3" sheetId="6" r:id="rId6"/>
    <sheet name="Zona D1" sheetId="7" r:id="rId7"/>
    <sheet name="Zona D1.a" sheetId="8" r:id="rId8"/>
    <sheet name="Zona D2" sheetId="9" r:id="rId9"/>
    <sheet name="Zona D3.a" sheetId="10" r:id="rId10"/>
    <sheet name="Zona D3.b" sheetId="11" r:id="rId11"/>
    <sheet name="Zona B1.1 La Fornace" sheetId="12" r:id="rId12"/>
    <sheet name="aree fabbricati F2-F3 " sheetId="13" r:id="rId13"/>
    <sheet name="," sheetId="14" r:id="rId14"/>
    <sheet name="." sheetId="15" r:id="rId15"/>
  </sheets>
  <definedNames/>
  <calcPr fullCalcOnLoad="1"/>
</workbook>
</file>

<file path=xl/comments15.xml><?xml version="1.0" encoding="utf-8"?>
<comments xmlns="http://schemas.openxmlformats.org/spreadsheetml/2006/main">
  <authors>
    <author>Comune di Tavoleto</author>
    <author>settoretecnico</author>
  </authors>
  <commentList>
    <comment ref="E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L3" authorId="0">
      <text>
        <r>
          <rPr>
            <b/>
            <sz val="8"/>
            <rFont val="Tahoma"/>
            <family val="2"/>
          </rPr>
          <t>Comune di Tavoleto:</t>
        </r>
        <r>
          <rPr>
            <sz val="8"/>
            <rFont val="Tahoma"/>
            <family val="2"/>
          </rPr>
          <t xml:space="preserve">
€/mqxmese</t>
        </r>
      </text>
    </comment>
    <comment ref="G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
</t>
        </r>
      </text>
    </comment>
    <comment ref="N2" authorId="1">
      <text>
        <r>
          <rPr>
            <b/>
            <sz val="8"/>
            <rFont val="Tahoma"/>
            <family val="2"/>
          </rPr>
          <t>settoretecnico:</t>
        </r>
        <r>
          <rPr>
            <sz val="8"/>
            <rFont val="Tahoma"/>
            <family val="2"/>
          </rPr>
          <t xml:space="preserve">
Provvedimento Agenzia Entrate luglio 2007</t>
        </r>
      </text>
    </comment>
  </commentList>
</comments>
</file>

<file path=xl/sharedStrings.xml><?xml version="1.0" encoding="utf-8"?>
<sst xmlns="http://schemas.openxmlformats.org/spreadsheetml/2006/main" count="805" uniqueCount="133">
  <si>
    <t>UT/UF</t>
  </si>
  <si>
    <t>x</t>
  </si>
  <si>
    <t>=</t>
  </si>
  <si>
    <t>Superficie
edificabile</t>
  </si>
  <si>
    <t>Prezzo di
riferimento</t>
  </si>
  <si>
    <t>Valore 
fabbricato</t>
  </si>
  <si>
    <t>Incidenza 
area</t>
  </si>
  <si>
    <t>Valore del 
terreno</t>
  </si>
  <si>
    <t>:</t>
  </si>
  <si>
    <t>Superficie
terreno</t>
  </si>
  <si>
    <t>Valore del 
terreno al mq</t>
  </si>
  <si>
    <t>DETERMINAZIONE VALORE AREA FABBRICABILE</t>
  </si>
  <si>
    <t>zona di P.R.G.</t>
  </si>
  <si>
    <t>D2</t>
  </si>
  <si>
    <t>data di riferimento</t>
  </si>
  <si>
    <t>Il Responsabile Settore Tecnico</t>
  </si>
  <si>
    <t>Dott.Arch. Mirco Santoni</t>
  </si>
  <si>
    <t>D1</t>
  </si>
  <si>
    <t>Zone per infrastrutture commerciali</t>
  </si>
  <si>
    <t>Zone per Artigianali o industriali esistenti di espansione</t>
  </si>
  <si>
    <t>Zone per Artigianali o industriali esistenti di completamento</t>
  </si>
  <si>
    <t>Centro turistico polifunzionale</t>
  </si>
  <si>
    <t>D3.b</t>
  </si>
  <si>
    <t>D3.a</t>
  </si>
  <si>
    <t>Villette per insediamenti turistici</t>
  </si>
  <si>
    <t>B1</t>
  </si>
  <si>
    <t>Residenziali di completamento edificate e da edificare</t>
  </si>
  <si>
    <t>B1.1</t>
  </si>
  <si>
    <t>B2</t>
  </si>
  <si>
    <t>Residenziali di espansione</t>
  </si>
  <si>
    <t>C2</t>
  </si>
  <si>
    <t>Residenziali di espansione a villette</t>
  </si>
  <si>
    <t xml:space="preserve">Residenziali di espansione – zone P.E.E.P. </t>
  </si>
  <si>
    <t>C3</t>
  </si>
  <si>
    <t>D1.a</t>
  </si>
  <si>
    <t>PROSPETTO DI CALCOLO</t>
  </si>
  <si>
    <t>COEFFICIENTE DI RIDUZIONE PER UBICAZIONE DELL'AREA</t>
  </si>
  <si>
    <t>coefficiente di riduzione</t>
  </si>
  <si>
    <r>
      <t>ZONA 1</t>
    </r>
    <r>
      <rPr>
        <sz val="10"/>
        <rFont val="Arial"/>
        <family val="0"/>
      </rPr>
      <t xml:space="preserve"> CAPOLUOGO - LA MARCELLA - CASINELLA</t>
    </r>
  </si>
  <si>
    <r>
      <t>ZONA 2</t>
    </r>
    <r>
      <rPr>
        <sz val="10"/>
        <rFont val="Arial"/>
        <family val="0"/>
      </rPr>
      <t xml:space="preserve"> CÀ SCHIRPO</t>
    </r>
  </si>
  <si>
    <r>
      <t>ZONA 3</t>
    </r>
    <r>
      <rPr>
        <sz val="10"/>
        <rFont val="Arial"/>
        <family val="0"/>
      </rPr>
      <t xml:space="preserve"> ZONE RURALI (Calciullo, Torricella, Ripamassana)</t>
    </r>
  </si>
  <si>
    <t>C1 - C1.1</t>
  </si>
  <si>
    <r>
      <t xml:space="preserve">COEFFICIENTE DI RIDUZIONE PER AREA PREVISTA SOLO NEL PRG </t>
    </r>
    <r>
      <rPr>
        <b/>
        <sz val="10"/>
        <color indexed="10"/>
        <rFont val="Arial"/>
        <family val="2"/>
      </rPr>
      <t>ADOTTATO</t>
    </r>
  </si>
  <si>
    <t>INTERVENTO DIRETTO</t>
  </si>
  <si>
    <t>Preventiva PREVISIONE PLANO-VOLUMETRICA</t>
  </si>
  <si>
    <t>UBICAZIONE AREA</t>
  </si>
  <si>
    <r>
      <t>MODALITÀ DI INTERVENTO</t>
    </r>
    <r>
      <rPr>
        <vertAlign val="superscript"/>
        <sz val="10"/>
        <rFont val="Arial"/>
        <family val="2"/>
      </rPr>
      <t>(*)</t>
    </r>
    <r>
      <rPr>
        <b/>
        <sz val="10"/>
        <rFont val="Arial"/>
        <family val="2"/>
      </rPr>
      <t xml:space="preserve"> </t>
    </r>
  </si>
  <si>
    <t>PIANO REGOLATORE GENERALE</t>
  </si>
  <si>
    <t>P.R.G. vigente</t>
  </si>
  <si>
    <t>P.R.G. adottato</t>
  </si>
  <si>
    <t>Residenziali di completamento residue di lottizzazioni in assenza di piano particolareggiato</t>
  </si>
  <si>
    <t>apri collegamento valori OMI sito</t>
  </si>
  <si>
    <t>Fascia/zona</t>
  </si>
  <si>
    <t>B1/Centrale/CENTRALE</t>
  </si>
  <si>
    <t>Valore di mercato</t>
  </si>
  <si>
    <t>Valore di locazione</t>
  </si>
  <si>
    <t>tipo
superficie</t>
  </si>
  <si>
    <t>min</t>
  </si>
  <si>
    <t>max</t>
  </si>
  <si>
    <t>Residenziale</t>
  </si>
  <si>
    <t>Abitazioni civili</t>
  </si>
  <si>
    <t>lorda</t>
  </si>
  <si>
    <t>Abitazioni di tipo economico</t>
  </si>
  <si>
    <t>Ville e Villini</t>
  </si>
  <si>
    <t>Commerciale</t>
  </si>
  <si>
    <t>Terziaria</t>
  </si>
  <si>
    <t>Uffici</t>
  </si>
  <si>
    <t>Produttiva</t>
  </si>
  <si>
    <t>Laboratori</t>
  </si>
  <si>
    <t>decorrenza</t>
  </si>
  <si>
    <t>SUL fabbricato
edificabile</t>
  </si>
  <si>
    <t xml:space="preserve">approvazione </t>
  </si>
  <si>
    <t>approvazione</t>
  </si>
  <si>
    <t>K</t>
  </si>
  <si>
    <t>K1-70</t>
  </si>
  <si>
    <t>K1-45</t>
  </si>
  <si>
    <t>K1-120</t>
  </si>
  <si>
    <t>K1-150</t>
  </si>
  <si>
    <t>K1&gt;150</t>
  </si>
  <si>
    <t>K1med</t>
  </si>
  <si>
    <t>K2-p.T</t>
  </si>
  <si>
    <t>K2-p.Int</t>
  </si>
  <si>
    <t>K2-p.Sem</t>
  </si>
  <si>
    <t>K2-p.Ult</t>
  </si>
  <si>
    <t>K2-p.1°</t>
  </si>
  <si>
    <t>K2-p.Att</t>
  </si>
  <si>
    <t>Allegato provv. Agenzia entrate</t>
  </si>
  <si>
    <t>ALIQUOTA</t>
  </si>
  <si>
    <t>X</t>
  </si>
  <si>
    <t>valore terreno</t>
  </si>
  <si>
    <t>aliquota</t>
  </si>
  <si>
    <t>imposta</t>
  </si>
  <si>
    <t>D.G.C.n.41/2011</t>
  </si>
  <si>
    <t>atto originario</t>
  </si>
  <si>
    <t>valore2006</t>
  </si>
  <si>
    <t>var.ISTAT</t>
  </si>
  <si>
    <t>variaz. %</t>
  </si>
  <si>
    <r>
      <t xml:space="preserve">PER LA DETERMINAZIONE DEL VALORE DELL'AREA FABBRICABILE INSERIRE </t>
    </r>
    <r>
      <rPr>
        <b/>
        <sz val="9"/>
        <rFont val="Arial"/>
        <family val="2"/>
      </rPr>
      <t xml:space="preserve">LA SUPERFICIE EDIFICABILE DEL TERRENO </t>
    </r>
    <r>
      <rPr>
        <sz val="9"/>
        <rFont val="Arial"/>
        <family val="2"/>
      </rPr>
      <t xml:space="preserve">NELLA CELLA CON LO SFONDO AZZURRO </t>
    </r>
  </si>
  <si>
    <t>Superficie area
mq</t>
  </si>
  <si>
    <t>scegli aliquota</t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</si>
  <si>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derivanti dal suo impiego.</t>
    </r>
  </si>
  <si>
    <t>VALORE</t>
  </si>
  <si>
    <t>OMI</t>
  </si>
  <si>
    <r>
      <t>ZONA UNICA</t>
    </r>
    <r>
      <rPr>
        <sz val="10"/>
        <rFont val="Arial"/>
        <family val="0"/>
      </rPr>
      <t xml:space="preserve"> MONTE SAN GIOVANNI</t>
    </r>
  </si>
  <si>
    <t>aliquota base</t>
  </si>
  <si>
    <r>
      <t>DETERMINAZIONE IMPOSTA I.M.U ANNUA</t>
    </r>
    <r>
      <rPr>
        <sz val="10"/>
        <rFont val="Arial"/>
        <family val="2"/>
      </rPr>
      <t xml:space="preserve"> 
MOLTIPLICARE IL VALORE DEL TERRENO (casella bordata di arancio) PER L'ALIQUOTA  STABILITA DALL'AMMINISTRAZIONE COMUNALE PER L'ANNO FISCALE DI RIFERIMENTO  </t>
    </r>
  </si>
  <si>
    <t>I.M.U.</t>
  </si>
  <si>
    <t>F</t>
  </si>
  <si>
    <t>F2</t>
  </si>
  <si>
    <t>AREE DI UNITÀ COLLABENTI</t>
  </si>
  <si>
    <t>F3</t>
  </si>
  <si>
    <t>AREE DI UNITÀ IN CORSO DI COSTRUZIONE</t>
  </si>
  <si>
    <t>compilare</t>
  </si>
  <si>
    <r>
      <t xml:space="preserve">Tutte le zone del
</t>
    </r>
    <r>
      <rPr>
        <b/>
        <sz val="24"/>
        <rFont val="Arial"/>
        <family val="2"/>
      </rPr>
      <t>P.R.G.</t>
    </r>
  </si>
  <si>
    <t>Aree di UNITÀ COLLABENTI F/2</t>
  </si>
  <si>
    <r>
      <t xml:space="preserve">Superficie Utile Lorda unità in corso costruzione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</si>
  <si>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Superficie Utile Lorda intero fabbricato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dati desumibili dal progetto approvato</t>
    </r>
  </si>
  <si>
    <r>
      <t xml:space="preserve">Valore unitario dell'area di sedime del fabbricato
</t>
    </r>
    <r>
      <rPr>
        <sz val="8"/>
        <rFont val="Arial"/>
        <family val="2"/>
      </rPr>
      <t>espresso in € al metro quadrato</t>
    </r>
  </si>
  <si>
    <r>
      <t xml:space="preserve">Valore del terreno ai fini IMU
</t>
    </r>
    <r>
      <rPr>
        <sz val="8"/>
        <rFont val="Arial"/>
        <family val="2"/>
      </rPr>
      <t xml:space="preserve">Superficie Fabbricato x Valore unitario </t>
    </r>
  </si>
  <si>
    <t>Aree di FABBRICATI F/3</t>
  </si>
  <si>
    <t>AREE CON POTENZIALITÀ EDIFICATORIA</t>
  </si>
  <si>
    <t>nuovo</t>
  </si>
  <si>
    <t>Negozi - Alberghi</t>
  </si>
  <si>
    <r>
      <t xml:space="preserve">Valore del terreno  </t>
    </r>
    <r>
      <rPr>
        <sz val="8"/>
        <rFont val="Arial"/>
        <family val="2"/>
      </rPr>
      <t>Val.Area : S.U.Lfabbricato x S.U.L.unità</t>
    </r>
  </si>
  <si>
    <r>
      <t>Superficie Lorda Fabbricato…m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Msurabile sulle mappe catastali o sugli atti di accatastamento</t>
    </r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</si>
  <si>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tributarie conseguenti al suo impiego.</t>
    </r>
  </si>
  <si>
    <r>
      <t xml:space="preserve">Valore lotto
</t>
    </r>
    <r>
      <rPr>
        <sz val="8"/>
        <rFont val="Arial"/>
        <family val="2"/>
      </rPr>
      <t>superficie lottox€/m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(usare foglio </t>
    </r>
    <r>
      <rPr>
        <i/>
        <sz val="8"/>
        <rFont val="Arial"/>
        <family val="2"/>
      </rPr>
      <t>Excel</t>
    </r>
    <r>
      <rPr>
        <sz val="8"/>
        <rFont val="Arial"/>
        <family val="2"/>
      </rPr>
      <t xml:space="preserve"> zona PRG di ubicaz.lotto)  </t>
    </r>
  </si>
  <si>
    <t>password web</t>
  </si>
  <si>
    <r>
      <t xml:space="preserve">ATTENZIONE! </t>
    </r>
    <r>
      <rPr>
        <i/>
        <sz val="8"/>
        <rFont val="Arial"/>
        <family val="2"/>
      </rPr>
      <t>Il presente foglio di calcolo ha unicamente finalità di supporto al cittadino e non costituisce atto ufficiale dell'Amministrazione Comunale che, pertanto,declina ogni responsabilità in merito alle conseguenze amministrative, fiscali e tributa</t>
    </r>
  </si>
  <si>
    <t>Box</t>
  </si>
  <si>
    <t>R1/Extraurbana - agricola collinare scarsamente insediata</t>
  </si>
  <si>
    <t>Iw16</t>
  </si>
  <si>
    <t>DComGC 1/2016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</si>
</sst>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d/m/yy\ h:mm;@"/>
    <numFmt numFmtId="171" formatCode="[$-F800]dddd\,\ mmmm\ dd\,\ yyyy"/>
    <numFmt numFmtId="172" formatCode="0.0%"/>
    <numFmt numFmtId="173" formatCode="0.000000000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_ ;\-#,##0.00\ "/>
    <numFmt numFmtId="183" formatCode="#,##0.000_ ;\-#,##0.000\ "/>
    <numFmt numFmtId="184" formatCode="#,##0.0_ ;\-#,##0.0\ "/>
    <numFmt numFmtId="185" formatCode="#,##0_ ;\-#,##0\ "/>
    <numFmt numFmtId="186" formatCode="#,##0.0000_ ;\-#,##0.0000\ "/>
    <numFmt numFmtId="187" formatCode="h\.mm\.ss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b/>
      <sz val="20"/>
      <color indexed="63"/>
      <name val="Arial"/>
      <family val="2"/>
    </font>
    <font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4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ck">
        <color indexed="53"/>
      </right>
      <top style="thin"/>
      <bottom style="thick">
        <color indexed="5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4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>
        <color indexed="63"/>
      </right>
      <top style="thick">
        <color indexed="44"/>
      </top>
      <bottom style="thick">
        <color indexed="44"/>
      </bottom>
    </border>
    <border>
      <left>
        <color indexed="63"/>
      </left>
      <right style="thick">
        <color indexed="44"/>
      </right>
      <top style="thick">
        <color indexed="44"/>
      </top>
      <bottom style="thick">
        <color indexed="4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>
        <color indexed="5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thick">
        <color indexed="53"/>
      </bottom>
    </border>
    <border>
      <left>
        <color indexed="6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44" fontId="0" fillId="0" borderId="10" xfId="0" applyNumberFormat="1" applyBorder="1" applyAlignment="1">
      <alignment vertical="top"/>
    </xf>
    <xf numFmtId="0" fontId="0" fillId="0" borderId="0" xfId="0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 quotePrefix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0" fillId="36" borderId="0" xfId="0" applyFill="1" applyAlignment="1">
      <alignment vertical="top"/>
    </xf>
    <xf numFmtId="2" fontId="0" fillId="0" borderId="10" xfId="0" applyNumberFormat="1" applyBorder="1" applyAlignment="1">
      <alignment vertical="top"/>
    </xf>
    <xf numFmtId="0" fontId="0" fillId="36" borderId="0" xfId="0" applyFill="1" applyBorder="1" applyAlignment="1">
      <alignment vertical="top"/>
    </xf>
    <xf numFmtId="0" fontId="4" fillId="34" borderId="0" xfId="0" applyFont="1" applyFill="1" applyAlignment="1">
      <alignment horizontal="center" vertical="center"/>
    </xf>
    <xf numFmtId="2" fontId="0" fillId="33" borderId="0" xfId="0" applyNumberFormat="1" applyFill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Alignment="1" applyProtection="1">
      <alignment vertical="top"/>
      <protection locked="0"/>
    </xf>
    <xf numFmtId="0" fontId="2" fillId="33" borderId="0" xfId="0" applyFont="1" applyFill="1" applyBorder="1" applyAlignment="1">
      <alignment horizontal="left" vertical="top"/>
    </xf>
    <xf numFmtId="2" fontId="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Alignment="1">
      <alignment vertical="top"/>
    </xf>
    <xf numFmtId="10" fontId="0" fillId="0" borderId="10" xfId="51" applyNumberFormat="1" applyFont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 quotePrefix="1">
      <alignment horizontal="center" vertical="top"/>
    </xf>
    <xf numFmtId="0" fontId="2" fillId="33" borderId="0" xfId="0" applyFont="1" applyFill="1" applyBorder="1" applyAlignment="1">
      <alignment horizontal="left" vertical="center"/>
    </xf>
    <xf numFmtId="2" fontId="7" fillId="37" borderId="11" xfId="0" applyNumberFormat="1" applyFont="1" applyFill="1" applyBorder="1" applyAlignment="1" applyProtection="1">
      <alignment vertical="top"/>
      <protection locked="0"/>
    </xf>
    <xf numFmtId="0" fontId="5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171" fontId="0" fillId="0" borderId="0" xfId="0" applyNumberFormat="1" applyAlignment="1">
      <alignment vertical="center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2" xfId="0" applyFont="1" applyBorder="1" applyAlignment="1">
      <alignment horizontal="center" vertical="top" wrapText="1"/>
    </xf>
    <xf numFmtId="0" fontId="2" fillId="35" borderId="0" xfId="0" applyFont="1" applyFill="1" applyAlignment="1">
      <alignment horizontal="center" vertical="top"/>
    </xf>
    <xf numFmtId="186" fontId="0" fillId="0" borderId="0" xfId="0" applyNumberFormat="1" applyAlignment="1">
      <alignment vertical="top"/>
    </xf>
    <xf numFmtId="10" fontId="0" fillId="0" borderId="0" xfId="51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top" wrapText="1"/>
    </xf>
    <xf numFmtId="44" fontId="7" fillId="0" borderId="18" xfId="0" applyNumberFormat="1" applyFont="1" applyBorder="1" applyAlignment="1">
      <alignment vertical="top"/>
    </xf>
    <xf numFmtId="0" fontId="2" fillId="0" borderId="19" xfId="0" applyFont="1" applyBorder="1" applyAlignment="1">
      <alignment horizontal="center" vertical="top" wrapText="1"/>
    </xf>
    <xf numFmtId="0" fontId="0" fillId="0" borderId="0" xfId="0" applyAlignment="1" applyProtection="1">
      <alignment vertical="top"/>
      <protection/>
    </xf>
    <xf numFmtId="0" fontId="15" fillId="34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vertical="top"/>
      <protection/>
    </xf>
    <xf numFmtId="0" fontId="4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top"/>
      <protection/>
    </xf>
    <xf numFmtId="0" fontId="0" fillId="36" borderId="0" xfId="0" applyFill="1" applyAlignment="1" applyProtection="1">
      <alignment vertical="top"/>
      <protection/>
    </xf>
    <xf numFmtId="0" fontId="0" fillId="36" borderId="0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33" borderId="0" xfId="0" applyFont="1" applyFill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33" borderId="0" xfId="0" applyFill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top"/>
      <protection/>
    </xf>
    <xf numFmtId="0" fontId="0" fillId="33" borderId="0" xfId="0" applyFill="1" applyAlignment="1" applyProtection="1" quotePrefix="1">
      <alignment horizontal="center" vertical="top"/>
      <protection/>
    </xf>
    <xf numFmtId="2" fontId="0" fillId="0" borderId="10" xfId="0" applyNumberFormat="1" applyBorder="1" applyAlignment="1" applyProtection="1">
      <alignment vertical="top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0" xfId="0" applyFill="1" applyBorder="1" applyAlignment="1" applyProtection="1">
      <alignment horizontal="center" vertical="top"/>
      <protection/>
    </xf>
    <xf numFmtId="0" fontId="0" fillId="33" borderId="0" xfId="0" applyFill="1" applyBorder="1" applyAlignment="1" applyProtection="1" quotePrefix="1">
      <alignment horizontal="center" vertical="top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Font="1" applyBorder="1" applyAlignment="1" applyProtection="1">
      <alignment vertical="top"/>
      <protection/>
    </xf>
    <xf numFmtId="44" fontId="0" fillId="0" borderId="10" xfId="0" applyNumberFormat="1" applyFont="1" applyBorder="1" applyAlignment="1" applyProtection="1">
      <alignment vertical="top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33" borderId="0" xfId="0" applyFont="1" applyFill="1" applyAlignment="1" applyProtection="1">
      <alignment vertical="top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4" fillId="36" borderId="0" xfId="0" applyFont="1" applyFill="1" applyBorder="1" applyAlignment="1" applyProtection="1">
      <alignment horizontal="center" vertical="center" wrapText="1"/>
      <protection/>
    </xf>
    <xf numFmtId="0" fontId="24" fillId="36" borderId="21" xfId="0" applyFont="1" applyFill="1" applyBorder="1" applyAlignment="1" applyProtection="1">
      <alignment horizontal="center" vertical="center" wrapText="1"/>
      <protection/>
    </xf>
    <xf numFmtId="10" fontId="0" fillId="0" borderId="10" xfId="51" applyNumberFormat="1" applyFont="1" applyBorder="1" applyAlignment="1" applyProtection="1">
      <alignment vertical="top"/>
      <protection/>
    </xf>
    <xf numFmtId="44" fontId="7" fillId="0" borderId="18" xfId="0" applyNumberFormat="1" applyFont="1" applyBorder="1" applyAlignment="1" applyProtection="1">
      <alignment vertical="top"/>
      <protection/>
    </xf>
    <xf numFmtId="0" fontId="25" fillId="36" borderId="0" xfId="0" applyFont="1" applyFill="1" applyBorder="1" applyAlignment="1" applyProtection="1">
      <alignment horizontal="center" vertical="center" wrapText="1"/>
      <protection/>
    </xf>
    <xf numFmtId="0" fontId="25" fillId="36" borderId="21" xfId="0" applyFont="1" applyFill="1" applyBorder="1" applyAlignment="1" applyProtection="1">
      <alignment horizontal="center" vertical="center" wrapText="1"/>
      <protection/>
    </xf>
    <xf numFmtId="0" fontId="2" fillId="38" borderId="2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44" fontId="0" fillId="0" borderId="10" xfId="0" applyNumberFormat="1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186" fontId="0" fillId="0" borderId="0" xfId="0" applyNumberFormat="1" applyAlignment="1" applyProtection="1">
      <alignment vertical="top"/>
      <protection/>
    </xf>
    <xf numFmtId="44" fontId="0" fillId="0" borderId="0" xfId="44" applyFont="1" applyAlignment="1" applyProtection="1">
      <alignment vertical="top"/>
      <protection/>
    </xf>
    <xf numFmtId="10" fontId="0" fillId="0" borderId="0" xfId="51" applyNumberFormat="1" applyFont="1" applyAlignment="1" applyProtection="1">
      <alignment vertical="top"/>
      <protection/>
    </xf>
    <xf numFmtId="0" fontId="2" fillId="0" borderId="0" xfId="0" applyFont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2" fontId="2" fillId="33" borderId="0" xfId="0" applyNumberFormat="1" applyFont="1" applyFill="1" applyBorder="1" applyAlignment="1" applyProtection="1">
      <alignment horizontal="right" vertical="top"/>
      <protection/>
    </xf>
    <xf numFmtId="2" fontId="0" fillId="33" borderId="0" xfId="0" applyNumberFormat="1" applyFill="1" applyAlignment="1" applyProtection="1">
      <alignment vertical="top"/>
      <protection/>
    </xf>
    <xf numFmtId="0" fontId="0" fillId="35" borderId="0" xfId="0" applyFill="1" applyAlignment="1" applyProtection="1">
      <alignment vertical="top"/>
      <protection/>
    </xf>
    <xf numFmtId="0" fontId="0" fillId="35" borderId="0" xfId="0" applyFill="1" applyAlignment="1" applyProtection="1">
      <alignment horizontal="center" vertical="top"/>
      <protection/>
    </xf>
    <xf numFmtId="0" fontId="2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5" fillId="34" borderId="0" xfId="0" applyFont="1" applyFill="1" applyAlignment="1" applyProtection="1">
      <alignment vertical="center" wrapText="1"/>
      <protection/>
    </xf>
    <xf numFmtId="0" fontId="19" fillId="0" borderId="0" xfId="0" applyFont="1" applyAlignment="1" applyProtection="1">
      <alignment vertical="top"/>
      <protection/>
    </xf>
    <xf numFmtId="2" fontId="0" fillId="0" borderId="0" xfId="51" applyNumberFormat="1" applyFont="1" applyAlignment="1" applyProtection="1">
      <alignment horizontal="right" vertical="top"/>
      <protection/>
    </xf>
    <xf numFmtId="2" fontId="0" fillId="0" borderId="0" xfId="51" applyNumberFormat="1" applyFont="1" applyAlignment="1" applyProtection="1">
      <alignment vertical="top"/>
      <protection/>
    </xf>
    <xf numFmtId="10" fontId="7" fillId="33" borderId="0" xfId="51" applyNumberFormat="1" applyFont="1" applyFill="1" applyBorder="1" applyAlignment="1" applyProtection="1">
      <alignment horizontal="right" vertical="top"/>
      <protection locked="0"/>
    </xf>
    <xf numFmtId="44" fontId="0" fillId="0" borderId="0" xfId="0" applyNumberFormat="1" applyAlignment="1" applyProtection="1">
      <alignment vertical="top"/>
      <protection/>
    </xf>
    <xf numFmtId="44" fontId="2" fillId="0" borderId="0" xfId="0" applyNumberFormat="1" applyFont="1" applyAlignment="1" applyProtection="1">
      <alignment horizontal="center" vertical="top"/>
      <protection/>
    </xf>
    <xf numFmtId="44" fontId="0" fillId="0" borderId="0" xfId="0" applyNumberFormat="1" applyAlignment="1">
      <alignment vertical="top"/>
    </xf>
    <xf numFmtId="0" fontId="0" fillId="33" borderId="14" xfId="0" applyFill="1" applyBorder="1" applyAlignment="1">
      <alignment vertical="top"/>
    </xf>
    <xf numFmtId="44" fontId="0" fillId="0" borderId="0" xfId="44" applyAlignment="1" applyProtection="1">
      <alignment vertical="top"/>
      <protection/>
    </xf>
    <xf numFmtId="10" fontId="0" fillId="0" borderId="0" xfId="51" applyNumberFormat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0" fillId="39" borderId="0" xfId="0" applyFill="1" applyAlignment="1" applyProtection="1">
      <alignment vertical="top"/>
      <protection/>
    </xf>
    <xf numFmtId="0" fontId="19" fillId="39" borderId="0" xfId="0" applyFont="1" applyFill="1" applyAlignment="1" applyProtection="1">
      <alignment vertical="top"/>
      <protection/>
    </xf>
    <xf numFmtId="0" fontId="24" fillId="36" borderId="20" xfId="0" applyFont="1" applyFill="1" applyBorder="1" applyAlignment="1" applyProtection="1">
      <alignment horizontal="center" vertical="center" wrapText="1"/>
      <protection/>
    </xf>
    <xf numFmtId="0" fontId="25" fillId="36" borderId="20" xfId="0" applyFont="1" applyFill="1" applyBorder="1" applyAlignment="1" applyProtection="1">
      <alignment horizontal="center" vertical="center" wrapText="1"/>
      <protection/>
    </xf>
    <xf numFmtId="44" fontId="7" fillId="33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left" vertical="center" wrapText="1"/>
      <protection/>
    </xf>
    <xf numFmtId="44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top"/>
      <protection/>
    </xf>
    <xf numFmtId="44" fontId="16" fillId="0" borderId="10" xfId="36" applyNumberFormat="1" applyBorder="1" applyAlignment="1" applyProtection="1">
      <alignment vertical="top"/>
      <protection/>
    </xf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4" fillId="34" borderId="0" xfId="0" applyFont="1" applyFill="1" applyAlignment="1" applyProtection="1">
      <alignment horizontal="left" vertical="center" wrapText="1"/>
      <protection/>
    </xf>
    <xf numFmtId="0" fontId="5" fillId="34" borderId="0" xfId="0" applyFont="1" applyFill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vertical="center" wrapText="1"/>
      <protection/>
    </xf>
    <xf numFmtId="0" fontId="0" fillId="35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0" fontId="0" fillId="33" borderId="12" xfId="0" applyFill="1" applyBorder="1" applyAlignment="1" applyProtection="1">
      <alignment vertical="top"/>
      <protection locked="0"/>
    </xf>
    <xf numFmtId="2" fontId="2" fillId="33" borderId="12" xfId="0" applyNumberFormat="1" applyFont="1" applyFill="1" applyBorder="1" applyAlignment="1" applyProtection="1">
      <alignment vertical="top"/>
      <protection locked="0"/>
    </xf>
    <xf numFmtId="2" fontId="2" fillId="33" borderId="10" xfId="0" applyNumberFormat="1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right" vertical="top"/>
      <protection locked="0"/>
    </xf>
    <xf numFmtId="2" fontId="0" fillId="33" borderId="0" xfId="0" applyNumberFormat="1" applyFill="1" applyAlignment="1" applyProtection="1">
      <alignment vertical="top"/>
      <protection locked="0"/>
    </xf>
    <xf numFmtId="181" fontId="1" fillId="33" borderId="0" xfId="0" applyNumberFormat="1" applyFont="1" applyFill="1" applyBorder="1" applyAlignment="1" applyProtection="1">
      <alignment horizontal="left" vertical="top"/>
      <protection locked="0"/>
    </xf>
    <xf numFmtId="2" fontId="2" fillId="33" borderId="0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 applyProtection="1">
      <alignment vertical="top"/>
      <protection locked="0"/>
    </xf>
    <xf numFmtId="1" fontId="0" fillId="0" borderId="0" xfId="0" applyNumberFormat="1" applyAlignment="1" applyProtection="1">
      <alignment vertical="top"/>
      <protection locked="0"/>
    </xf>
    <xf numFmtId="1" fontId="9" fillId="33" borderId="0" xfId="0" applyNumberFormat="1" applyFont="1" applyFill="1" applyAlignment="1" applyProtection="1">
      <alignment vertical="top"/>
      <protection locked="0"/>
    </xf>
    <xf numFmtId="10" fontId="0" fillId="0" borderId="0" xfId="51" applyNumberFormat="1" applyFont="1" applyAlignment="1" applyProtection="1">
      <alignment vertical="top"/>
      <protection locked="0"/>
    </xf>
    <xf numFmtId="181" fontId="2" fillId="33" borderId="0" xfId="0" applyNumberFormat="1" applyFont="1" applyFill="1" applyBorder="1" applyAlignment="1" applyProtection="1">
      <alignment horizontal="left" vertical="top"/>
      <protection locked="0"/>
    </xf>
    <xf numFmtId="0" fontId="2" fillId="38" borderId="2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10" fontId="0" fillId="0" borderId="0" xfId="51" applyNumberFormat="1" applyAlignment="1" applyProtection="1">
      <alignment vertical="top"/>
      <protection locked="0"/>
    </xf>
    <xf numFmtId="7" fontId="7" fillId="33" borderId="0" xfId="0" applyNumberFormat="1" applyFont="1" applyFill="1" applyBorder="1" applyAlignment="1" applyProtection="1">
      <alignment horizontal="center" vertical="top"/>
      <protection locked="0"/>
    </xf>
    <xf numFmtId="10" fontId="7" fillId="35" borderId="0" xfId="51" applyNumberFormat="1" applyFont="1" applyFill="1" applyBorder="1" applyAlignment="1" applyProtection="1">
      <alignment horizontal="right" vertical="top"/>
      <protection locked="0"/>
    </xf>
    <xf numFmtId="0" fontId="2" fillId="36" borderId="22" xfId="0" applyFont="1" applyFill="1" applyBorder="1" applyAlignment="1" applyProtection="1">
      <alignment horizontal="right" vertical="center"/>
      <protection/>
    </xf>
    <xf numFmtId="0" fontId="0" fillId="36" borderId="23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top"/>
      <protection/>
    </xf>
    <xf numFmtId="7" fontId="0" fillId="38" borderId="2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ont="1" applyFill="1" applyBorder="1" applyAlignment="1" applyProtection="1">
      <alignment horizontal="center" vertical="center" wrapText="1"/>
      <protection/>
    </xf>
    <xf numFmtId="10" fontId="0" fillId="38" borderId="0" xfId="0" applyNumberFormat="1" applyFont="1" applyFill="1" applyBorder="1" applyAlignment="1" applyProtection="1">
      <alignment horizontal="center" vertical="center" wrapText="1"/>
      <protection/>
    </xf>
    <xf numFmtId="0" fontId="2" fillId="38" borderId="0" xfId="0" applyFont="1" applyFill="1" applyBorder="1" applyAlignment="1" applyProtection="1">
      <alignment horizontal="center" vertical="center" wrapText="1"/>
      <protection/>
    </xf>
    <xf numFmtId="44" fontId="3" fillId="38" borderId="21" xfId="0" applyNumberFormat="1" applyFont="1" applyFill="1" applyBorder="1" applyAlignment="1" applyProtection="1">
      <alignment horizontal="center" vertical="center" wrapText="1"/>
      <protection/>
    </xf>
    <xf numFmtId="44" fontId="0" fillId="38" borderId="20" xfId="0" applyNumberFormat="1" applyFont="1" applyFill="1" applyBorder="1" applyAlignment="1" applyProtection="1">
      <alignment horizontal="center" vertical="center" wrapText="1"/>
      <protection/>
    </xf>
    <xf numFmtId="44" fontId="0" fillId="38" borderId="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 applyProtection="1">
      <alignment vertical="top"/>
      <protection/>
    </xf>
    <xf numFmtId="44" fontId="0" fillId="0" borderId="10" xfId="0" applyNumberFormat="1" applyBorder="1" applyAlignment="1">
      <alignment/>
    </xf>
    <xf numFmtId="0" fontId="3" fillId="0" borderId="25" xfId="0" applyFont="1" applyBorder="1" applyAlignment="1">
      <alignment vertical="center"/>
    </xf>
    <xf numFmtId="44" fontId="0" fillId="0" borderId="25" xfId="0" applyNumberFormat="1" applyBorder="1" applyAlignment="1">
      <alignment vertical="center"/>
    </xf>
    <xf numFmtId="44" fontId="0" fillId="0" borderId="26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9" fillId="0" borderId="16" xfId="0" applyFont="1" applyBorder="1" applyAlignment="1">
      <alignment vertical="center"/>
    </xf>
    <xf numFmtId="0" fontId="6" fillId="35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5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 applyProtection="1">
      <alignment horizontal="center" vertical="center" wrapText="1"/>
      <protection/>
    </xf>
    <xf numFmtId="0" fontId="3" fillId="36" borderId="29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27" fillId="34" borderId="0" xfId="0" applyFont="1" applyFill="1" applyAlignment="1" applyProtection="1">
      <alignment vertical="top" wrapText="1"/>
      <protection/>
    </xf>
    <xf numFmtId="0" fontId="26" fillId="34" borderId="0" xfId="0" applyFont="1" applyFill="1" applyAlignment="1" applyProtection="1">
      <alignment vertical="top" wrapText="1"/>
      <protection/>
    </xf>
    <xf numFmtId="0" fontId="2" fillId="36" borderId="0" xfId="0" applyFont="1" applyFill="1" applyAlignment="1" applyProtection="1">
      <alignment horizontal="center" vertical="top"/>
      <protection/>
    </xf>
    <xf numFmtId="0" fontId="0" fillId="34" borderId="0" xfId="0" applyFill="1" applyAlignment="1" applyProtection="1">
      <alignment vertical="top"/>
      <protection/>
    </xf>
    <xf numFmtId="0" fontId="10" fillId="39" borderId="30" xfId="0" applyFont="1" applyFill="1" applyBorder="1" applyAlignment="1" applyProtection="1">
      <alignment horizontal="center" vertical="center" wrapText="1"/>
      <protection/>
    </xf>
    <xf numFmtId="0" fontId="10" fillId="39" borderId="31" xfId="0" applyFont="1" applyFill="1" applyBorder="1" applyAlignment="1" applyProtection="1">
      <alignment/>
      <protection/>
    </xf>
    <xf numFmtId="0" fontId="10" fillId="39" borderId="32" xfId="0" applyFont="1" applyFill="1" applyBorder="1" applyAlignment="1" applyProtection="1">
      <alignment/>
      <protection/>
    </xf>
    <xf numFmtId="0" fontId="10" fillId="39" borderId="33" xfId="0" applyFont="1" applyFill="1" applyBorder="1" applyAlignment="1" applyProtection="1">
      <alignment/>
      <protection/>
    </xf>
    <xf numFmtId="0" fontId="10" fillId="39" borderId="34" xfId="0" applyFont="1" applyFill="1" applyBorder="1" applyAlignment="1" applyProtection="1">
      <alignment/>
      <protection/>
    </xf>
    <xf numFmtId="0" fontId="10" fillId="39" borderId="35" xfId="0" applyFont="1" applyFill="1" applyBorder="1" applyAlignment="1" applyProtection="1">
      <alignment/>
      <protection/>
    </xf>
    <xf numFmtId="171" fontId="2" fillId="0" borderId="0" xfId="0" applyNumberFormat="1" applyFont="1" applyAlignment="1" applyProtection="1">
      <alignment horizontal="left" vertical="top"/>
      <protection/>
    </xf>
    <xf numFmtId="171" fontId="0" fillId="0" borderId="0" xfId="0" applyNumberFormat="1" applyAlignment="1" applyProtection="1">
      <alignment horizontal="left" vertical="top"/>
      <protection/>
    </xf>
    <xf numFmtId="0" fontId="0" fillId="35" borderId="0" xfId="0" applyFill="1" applyAlignment="1" applyProtection="1">
      <alignment vertical="top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 applyProtection="1">
      <alignment vertical="top"/>
      <protection locked="0"/>
    </xf>
    <xf numFmtId="2" fontId="7" fillId="33" borderId="10" xfId="0" applyNumberFormat="1" applyFont="1" applyFill="1" applyBorder="1" applyAlignment="1" applyProtection="1">
      <alignment horizontal="right" vertical="top"/>
      <protection locked="0"/>
    </xf>
    <xf numFmtId="0" fontId="0" fillId="36" borderId="0" xfId="0" applyFont="1" applyFill="1" applyAlignment="1" applyProtection="1">
      <alignment horizontal="center" vertical="top"/>
      <protection/>
    </xf>
    <xf numFmtId="0" fontId="2" fillId="33" borderId="10" xfId="0" applyFont="1" applyFill="1" applyBorder="1" applyAlignment="1" applyProtection="1">
      <alignment vertical="top"/>
      <protection locked="0"/>
    </xf>
    <xf numFmtId="0" fontId="2" fillId="33" borderId="25" xfId="0" applyFont="1" applyFill="1" applyBorder="1" applyAlignment="1" applyProtection="1">
      <alignment horizontal="left" vertical="top"/>
      <protection locked="0"/>
    </xf>
    <xf numFmtId="0" fontId="2" fillId="33" borderId="26" xfId="0" applyFont="1" applyFill="1" applyBorder="1" applyAlignment="1" applyProtection="1">
      <alignment horizontal="left" vertical="top"/>
      <protection locked="0"/>
    </xf>
    <xf numFmtId="0" fontId="2" fillId="33" borderId="16" xfId="0" applyFont="1" applyFill="1" applyBorder="1" applyAlignment="1" applyProtection="1">
      <alignment horizontal="left" vertical="top"/>
      <protection locked="0"/>
    </xf>
    <xf numFmtId="0" fontId="2" fillId="33" borderId="12" xfId="0" applyFont="1" applyFill="1" applyBorder="1" applyAlignment="1" applyProtection="1">
      <alignment vertical="top"/>
      <protection locked="0"/>
    </xf>
    <xf numFmtId="0" fontId="3" fillId="39" borderId="36" xfId="0" applyFont="1" applyFill="1" applyBorder="1" applyAlignment="1" applyProtection="1">
      <alignment horizontal="left" vertical="top"/>
      <protection locked="0"/>
    </xf>
    <xf numFmtId="0" fontId="3" fillId="39" borderId="37" xfId="0" applyFont="1" applyFill="1" applyBorder="1" applyAlignment="1" applyProtection="1">
      <alignment horizontal="left" vertical="top"/>
      <protection locked="0"/>
    </xf>
    <xf numFmtId="0" fontId="3" fillId="39" borderId="38" xfId="0" applyFont="1" applyFill="1" applyBorder="1" applyAlignment="1" applyProtection="1">
      <alignment horizontal="left" vertical="top"/>
      <protection locked="0"/>
    </xf>
    <xf numFmtId="181" fontId="0" fillId="0" borderId="0" xfId="0" applyNumberFormat="1" applyAlignment="1" applyProtection="1">
      <alignment vertical="top"/>
      <protection locked="0"/>
    </xf>
    <xf numFmtId="0" fontId="0" fillId="33" borderId="25" xfId="0" applyFill="1" applyBorder="1" applyAlignment="1" applyProtection="1">
      <alignment vertical="top"/>
      <protection locked="0"/>
    </xf>
    <xf numFmtId="0" fontId="0" fillId="33" borderId="26" xfId="0" applyFill="1" applyBorder="1" applyAlignment="1" applyProtection="1">
      <alignment vertical="top"/>
      <protection locked="0"/>
    </xf>
    <xf numFmtId="0" fontId="0" fillId="33" borderId="16" xfId="0" applyFill="1" applyBorder="1" applyAlignment="1" applyProtection="1">
      <alignment vertical="top"/>
      <protection locked="0"/>
    </xf>
    <xf numFmtId="0" fontId="0" fillId="0" borderId="0" xfId="0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top"/>
      <protection/>
    </xf>
    <xf numFmtId="0" fontId="8" fillId="36" borderId="0" xfId="0" applyFont="1" applyFill="1" applyAlignment="1" applyProtection="1">
      <alignment horizontal="center" vertical="center"/>
      <protection/>
    </xf>
    <xf numFmtId="0" fontId="5" fillId="36" borderId="0" xfId="0" applyFont="1" applyFill="1" applyAlignment="1" applyProtection="1">
      <alignment vertical="center" wrapText="1"/>
      <protection/>
    </xf>
    <xf numFmtId="0" fontId="0" fillId="36" borderId="0" xfId="0" applyFill="1" applyAlignment="1">
      <alignment horizontal="center" vertical="top"/>
    </xf>
    <xf numFmtId="0" fontId="0" fillId="34" borderId="0" xfId="0" applyFill="1" applyAlignment="1">
      <alignment vertical="top"/>
    </xf>
    <xf numFmtId="0" fontId="6" fillId="35" borderId="0" xfId="0" applyFont="1" applyFill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top"/>
    </xf>
    <xf numFmtId="0" fontId="2" fillId="36" borderId="0" xfId="0" applyFont="1" applyFill="1" applyAlignment="1">
      <alignment horizontal="center" vertical="top"/>
    </xf>
    <xf numFmtId="0" fontId="0" fillId="35" borderId="0" xfId="0" applyFill="1" applyAlignment="1">
      <alignment vertical="top"/>
    </xf>
    <xf numFmtId="171" fontId="2" fillId="0" borderId="0" xfId="0" applyNumberFormat="1" applyFont="1" applyAlignment="1">
      <alignment horizontal="left" vertical="top"/>
    </xf>
    <xf numFmtId="171" fontId="0" fillId="0" borderId="0" xfId="0" applyNumberFormat="1" applyAlignment="1">
      <alignment horizontal="left" vertical="top"/>
    </xf>
    <xf numFmtId="0" fontId="0" fillId="36" borderId="0" xfId="0" applyFont="1" applyFill="1" applyAlignment="1">
      <alignment horizontal="center" vertical="top"/>
    </xf>
    <xf numFmtId="0" fontId="5" fillId="0" borderId="0" xfId="0" applyFont="1" applyAlignment="1">
      <alignment vertical="center" wrapText="1"/>
    </xf>
    <xf numFmtId="0" fontId="10" fillId="39" borderId="30" xfId="0" applyFont="1" applyFill="1" applyBorder="1" applyAlignment="1">
      <alignment horizontal="center" vertical="center" wrapText="1"/>
    </xf>
    <xf numFmtId="0" fontId="10" fillId="39" borderId="31" xfId="0" applyFont="1" applyFill="1" applyBorder="1" applyAlignment="1">
      <alignment/>
    </xf>
    <xf numFmtId="0" fontId="10" fillId="39" borderId="32" xfId="0" applyFont="1" applyFill="1" applyBorder="1" applyAlignment="1">
      <alignment/>
    </xf>
    <xf numFmtId="0" fontId="10" fillId="39" borderId="33" xfId="0" applyFont="1" applyFill="1" applyBorder="1" applyAlignment="1">
      <alignment/>
    </xf>
    <xf numFmtId="0" fontId="10" fillId="39" borderId="34" xfId="0" applyFont="1" applyFill="1" applyBorder="1" applyAlignment="1">
      <alignment/>
    </xf>
    <xf numFmtId="0" fontId="10" fillId="39" borderId="35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2" fillId="33" borderId="25" xfId="0" applyFont="1" applyFill="1" applyBorder="1" applyAlignment="1" applyProtection="1">
      <alignment vertical="top"/>
      <protection locked="0"/>
    </xf>
    <xf numFmtId="0" fontId="2" fillId="33" borderId="26" xfId="0" applyFont="1" applyFill="1" applyBorder="1" applyAlignment="1" applyProtection="1">
      <alignment vertical="top"/>
      <protection locked="0"/>
    </xf>
    <xf numFmtId="0" fontId="2" fillId="33" borderId="16" xfId="0" applyFont="1" applyFill="1" applyBorder="1" applyAlignment="1" applyProtection="1">
      <alignment vertical="top"/>
      <protection locked="0"/>
    </xf>
    <xf numFmtId="2" fontId="7" fillId="33" borderId="25" xfId="0" applyNumberFormat="1" applyFont="1" applyFill="1" applyBorder="1" applyAlignment="1" applyProtection="1">
      <alignment horizontal="right" vertical="top"/>
      <protection locked="0"/>
    </xf>
    <xf numFmtId="2" fontId="7" fillId="33" borderId="16" xfId="0" applyNumberFormat="1" applyFont="1" applyFill="1" applyBorder="1" applyAlignment="1" applyProtection="1">
      <alignment horizontal="right" vertical="top"/>
      <protection locked="0"/>
    </xf>
    <xf numFmtId="0" fontId="2" fillId="33" borderId="39" xfId="0" applyFont="1" applyFill="1" applyBorder="1" applyAlignment="1" applyProtection="1">
      <alignment vertical="top"/>
      <protection locked="0"/>
    </xf>
    <xf numFmtId="0" fontId="2" fillId="33" borderId="40" xfId="0" applyFont="1" applyFill="1" applyBorder="1" applyAlignment="1" applyProtection="1">
      <alignment vertical="top"/>
      <protection locked="0"/>
    </xf>
    <xf numFmtId="0" fontId="2" fillId="33" borderId="41" xfId="0" applyFont="1" applyFill="1" applyBorder="1" applyAlignment="1" applyProtection="1">
      <alignment vertical="top"/>
      <protection locked="0"/>
    </xf>
    <xf numFmtId="171" fontId="2" fillId="36" borderId="0" xfId="0" applyNumberFormat="1" applyFont="1" applyFill="1" applyAlignment="1" applyProtection="1">
      <alignment horizontal="left" vertical="top"/>
      <protection/>
    </xf>
    <xf numFmtId="171" fontId="0" fillId="36" borderId="0" xfId="0" applyNumberFormat="1" applyFill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30" fillId="33" borderId="0" xfId="0" applyFont="1" applyFill="1" applyAlignment="1" applyProtection="1">
      <alignment horizontal="center" vertical="top"/>
      <protection/>
    </xf>
    <xf numFmtId="0" fontId="2" fillId="36" borderId="25" xfId="0" applyFont="1" applyFill="1" applyBorder="1" applyAlignment="1" applyProtection="1">
      <alignment horizontal="center" vertical="top" wrapText="1"/>
      <protection/>
    </xf>
    <xf numFmtId="0" fontId="2" fillId="36" borderId="26" xfId="0" applyFont="1" applyFill="1" applyBorder="1" applyAlignment="1" applyProtection="1">
      <alignment horizontal="center" vertical="top" wrapText="1"/>
      <protection/>
    </xf>
    <xf numFmtId="0" fontId="2" fillId="36" borderId="16" xfId="0" applyFont="1" applyFill="1" applyBorder="1" applyAlignment="1" applyProtection="1">
      <alignment horizontal="center" vertical="top" wrapText="1"/>
      <protection/>
    </xf>
    <xf numFmtId="0" fontId="2" fillId="36" borderId="27" xfId="0" applyFont="1" applyFill="1" applyBorder="1" applyAlignment="1" applyProtection="1">
      <alignment horizontal="center" vertical="top" wrapText="1"/>
      <protection/>
    </xf>
    <xf numFmtId="0" fontId="2" fillId="36" borderId="28" xfId="0" applyFont="1" applyFill="1" applyBorder="1" applyAlignment="1" applyProtection="1">
      <alignment horizontal="center" vertical="top" wrapText="1"/>
      <protection/>
    </xf>
    <xf numFmtId="0" fontId="2" fillId="36" borderId="29" xfId="0" applyFont="1" applyFill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 locked="0"/>
    </xf>
    <xf numFmtId="7" fontId="7" fillId="0" borderId="43" xfId="0" applyNumberFormat="1" applyFont="1" applyBorder="1" applyAlignment="1" applyProtection="1">
      <alignment horizontal="center" vertical="top"/>
      <protection locked="0"/>
    </xf>
    <xf numFmtId="7" fontId="7" fillId="0" borderId="44" xfId="0" applyNumberFormat="1" applyFont="1" applyBorder="1" applyAlignment="1" applyProtection="1">
      <alignment horizontal="center" vertical="top"/>
      <protection locked="0"/>
    </xf>
    <xf numFmtId="44" fontId="7" fillId="37" borderId="25" xfId="0" applyNumberFormat="1" applyFont="1" applyFill="1" applyBorder="1" applyAlignment="1" applyProtection="1">
      <alignment vertical="top"/>
      <protection locked="0"/>
    </xf>
    <xf numFmtId="44" fontId="7" fillId="37" borderId="16" xfId="0" applyNumberFormat="1" applyFont="1" applyFill="1" applyBorder="1" applyAlignment="1" applyProtection="1">
      <alignment vertical="top"/>
      <protection locked="0"/>
    </xf>
    <xf numFmtId="0" fontId="19" fillId="39" borderId="28" xfId="0" applyFont="1" applyFill="1" applyBorder="1" applyAlignment="1" applyProtection="1">
      <alignment vertical="top"/>
      <protection/>
    </xf>
    <xf numFmtId="0" fontId="19" fillId="39" borderId="29" xfId="0" applyFont="1" applyFill="1" applyBorder="1" applyAlignment="1" applyProtection="1">
      <alignment vertical="top"/>
      <protection/>
    </xf>
    <xf numFmtId="182" fontId="7" fillId="37" borderId="25" xfId="0" applyNumberFormat="1" applyFont="1" applyFill="1" applyBorder="1" applyAlignment="1" applyProtection="1">
      <alignment vertical="top"/>
      <protection locked="0"/>
    </xf>
    <xf numFmtId="182" fontId="7" fillId="37" borderId="16" xfId="0" applyNumberFormat="1" applyFont="1" applyFill="1" applyBorder="1" applyAlignment="1" applyProtection="1">
      <alignment vertical="top"/>
      <protection locked="0"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2" fillId="0" borderId="29" xfId="0" applyFont="1" applyBorder="1" applyAlignment="1" applyProtection="1">
      <alignment horizontal="center" vertical="top" wrapText="1"/>
      <protection/>
    </xf>
    <xf numFmtId="7" fontId="7" fillId="0" borderId="42" xfId="0" applyNumberFormat="1" applyFont="1" applyBorder="1" applyAlignment="1" applyProtection="1">
      <alignment horizontal="center" vertical="top"/>
      <protection/>
    </xf>
    <xf numFmtId="7" fontId="7" fillId="0" borderId="43" xfId="0" applyNumberFormat="1" applyFont="1" applyBorder="1" applyAlignment="1" applyProtection="1">
      <alignment horizontal="center" vertical="top"/>
      <protection/>
    </xf>
    <xf numFmtId="7" fontId="7" fillId="0" borderId="44" xfId="0" applyNumberFormat="1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4" fontId="7" fillId="36" borderId="25" xfId="0" applyNumberFormat="1" applyFont="1" applyFill="1" applyBorder="1" applyAlignment="1" applyProtection="1">
      <alignment vertical="top"/>
      <protection/>
    </xf>
    <xf numFmtId="44" fontId="7" fillId="36" borderId="16" xfId="0" applyNumberFormat="1" applyFont="1" applyFill="1" applyBorder="1" applyAlignment="1" applyProtection="1">
      <alignment vertical="top"/>
      <protection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4" fontId="0" fillId="0" borderId="25" xfId="0" applyNumberFormat="1" applyBorder="1" applyAlignment="1">
      <alignment vertical="center"/>
    </xf>
    <xf numFmtId="44" fontId="0" fillId="0" borderId="26" xfId="0" applyNumberFormat="1" applyBorder="1" applyAlignment="1">
      <alignment vertical="center"/>
    </xf>
    <xf numFmtId="44" fontId="0" fillId="0" borderId="16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45" xfId="0" applyFont="1" applyFill="1" applyBorder="1" applyAlignment="1">
      <alignment vertical="center"/>
    </xf>
    <xf numFmtId="0" fontId="16" fillId="34" borderId="46" xfId="36" applyFill="1" applyBorder="1" applyAlignment="1" applyProtection="1">
      <alignment horizontal="center" vertical="center" wrapText="1"/>
      <protection/>
    </xf>
    <xf numFmtId="0" fontId="16" fillId="34" borderId="47" xfId="36" applyFill="1" applyBorder="1" applyAlignment="1" applyProtection="1">
      <alignment horizontal="center" vertical="center" wrapText="1"/>
      <protection/>
    </xf>
    <xf numFmtId="0" fontId="16" fillId="34" borderId="48" xfId="36" applyFill="1" applyBorder="1" applyAlignment="1" applyProtection="1">
      <alignment horizontal="center" vertical="center" wrapText="1"/>
      <protection/>
    </xf>
    <xf numFmtId="0" fontId="16" fillId="34" borderId="49" xfId="36" applyFill="1" applyBorder="1" applyAlignment="1" applyProtection="1">
      <alignment horizontal="center" vertical="center" wrapText="1"/>
      <protection/>
    </xf>
    <xf numFmtId="0" fontId="16" fillId="34" borderId="50" xfId="36" applyFill="1" applyBorder="1" applyAlignment="1" applyProtection="1">
      <alignment horizontal="center" vertical="center" wrapText="1"/>
      <protection/>
    </xf>
    <xf numFmtId="0" fontId="16" fillId="34" borderId="51" xfId="36" applyFill="1" applyBorder="1" applyAlignment="1" applyProtection="1">
      <alignment horizontal="center" vertical="center" wrapText="1"/>
      <protection/>
    </xf>
    <xf numFmtId="0" fontId="17" fillId="0" borderId="4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4">
    <dxf>
      <font>
        <color indexed="9"/>
      </font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10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51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42"/>
      </font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2" name="Line 27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904875</xdr:colOff>
      <xdr:row>7</xdr:row>
      <xdr:rowOff>76200</xdr:rowOff>
    </xdr:from>
    <xdr:to>
      <xdr:col>7</xdr:col>
      <xdr:colOff>190500</xdr:colOff>
      <xdr:row>7</xdr:row>
      <xdr:rowOff>76200</xdr:rowOff>
    </xdr:to>
    <xdr:sp>
      <xdr:nvSpPr>
        <xdr:cNvPr id="1" name="Line 5"/>
        <xdr:cNvSpPr>
          <a:spLocks/>
        </xdr:cNvSpPr>
      </xdr:nvSpPr>
      <xdr:spPr>
        <a:xfrm>
          <a:off x="336232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5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6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1" name="Line 7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2" name="Line 14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3" name="Line 19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4" name="Line 22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10</xdr:row>
      <xdr:rowOff>76200</xdr:rowOff>
    </xdr:from>
    <xdr:to>
      <xdr:col>3</xdr:col>
      <xdr:colOff>714375</xdr:colOff>
      <xdr:row>10</xdr:row>
      <xdr:rowOff>76200</xdr:rowOff>
    </xdr:to>
    <xdr:sp>
      <xdr:nvSpPr>
        <xdr:cNvPr id="5" name="Line 25"/>
        <xdr:cNvSpPr>
          <a:spLocks/>
        </xdr:cNvSpPr>
      </xdr:nvSpPr>
      <xdr:spPr>
        <a:xfrm>
          <a:off x="1838325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13</xdr:row>
      <xdr:rowOff>76200</xdr:rowOff>
    </xdr:from>
    <xdr:to>
      <xdr:col>3</xdr:col>
      <xdr:colOff>819150</xdr:colOff>
      <xdr:row>13</xdr:row>
      <xdr:rowOff>76200</xdr:rowOff>
    </xdr:to>
    <xdr:sp>
      <xdr:nvSpPr>
        <xdr:cNvPr id="6" name="Line 26"/>
        <xdr:cNvSpPr>
          <a:spLocks/>
        </xdr:cNvSpPr>
      </xdr:nvSpPr>
      <xdr:spPr>
        <a:xfrm>
          <a:off x="1943100" y="263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76200</xdr:rowOff>
    </xdr:from>
    <xdr:to>
      <xdr:col>3</xdr:col>
      <xdr:colOff>809625</xdr:colOff>
      <xdr:row>16</xdr:row>
      <xdr:rowOff>76200</xdr:rowOff>
    </xdr:to>
    <xdr:sp>
      <xdr:nvSpPr>
        <xdr:cNvPr id="7" name="Line 27"/>
        <xdr:cNvSpPr>
          <a:spLocks/>
        </xdr:cNvSpPr>
      </xdr:nvSpPr>
      <xdr:spPr>
        <a:xfrm>
          <a:off x="1933575" y="32575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76200</xdr:rowOff>
    </xdr:from>
    <xdr:to>
      <xdr:col>9</xdr:col>
      <xdr:colOff>714375</xdr:colOff>
      <xdr:row>10</xdr:row>
      <xdr:rowOff>76200</xdr:rowOff>
    </xdr:to>
    <xdr:sp>
      <xdr:nvSpPr>
        <xdr:cNvPr id="8" name="Line 28"/>
        <xdr:cNvSpPr>
          <a:spLocks/>
        </xdr:cNvSpPr>
      </xdr:nvSpPr>
      <xdr:spPr>
        <a:xfrm>
          <a:off x="5314950" y="20193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914400</xdr:colOff>
      <xdr:row>7</xdr:row>
      <xdr:rowOff>76200</xdr:rowOff>
    </xdr:from>
    <xdr:to>
      <xdr:col>7</xdr:col>
      <xdr:colOff>200025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71850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].</a:t>
          </a:r>
        </a:p>
      </xdr:txBody>
    </xdr:sp>
    <xdr:clientData/>
  </xdr:twoCellAnchor>
  <xdr:twoCellAnchor>
    <xdr:from>
      <xdr:col>6</xdr:col>
      <xdr:colOff>885825</xdr:colOff>
      <xdr:row>7</xdr:row>
      <xdr:rowOff>95250</xdr:rowOff>
    </xdr:from>
    <xdr:to>
      <xdr:col>7</xdr:col>
      <xdr:colOff>171450</xdr:colOff>
      <xdr:row>7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343275" y="17145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66675</xdr:rowOff>
    </xdr:from>
    <xdr:to>
      <xdr:col>7</xdr:col>
      <xdr:colOff>171450</xdr:colOff>
      <xdr:row>7</xdr:row>
      <xdr:rowOff>66675</xdr:rowOff>
    </xdr:to>
    <xdr:sp>
      <xdr:nvSpPr>
        <xdr:cNvPr id="1" name="Line 7"/>
        <xdr:cNvSpPr>
          <a:spLocks/>
        </xdr:cNvSpPr>
      </xdr:nvSpPr>
      <xdr:spPr>
        <a:xfrm>
          <a:off x="3343275" y="1685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1" name="Line 6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7</xdr:row>
      <xdr:rowOff>85725</xdr:rowOff>
    </xdr:from>
    <xdr:to>
      <xdr:col>7</xdr:col>
      <xdr:colOff>152400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2422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13</xdr:col>
      <xdr:colOff>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960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comparto;</a:t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13</xdr:col>
      <xdr:colOff>133350</xdr:colOff>
      <xdr:row>27</xdr:row>
      <xdr:rowOff>76200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161925" y="4591050"/>
          <a:ext cx="68294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3" name="Line 11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66675</xdr:rowOff>
    </xdr:from>
    <xdr:to>
      <xdr:col>12</xdr:col>
      <xdr:colOff>1028700</xdr:colOff>
      <xdr:row>27</xdr:row>
      <xdr:rowOff>76200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61925" y="4591050"/>
          <a:ext cx="66865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(*) MODALITÀ DI INTERVENTO: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INTERVENTO DIRETTO: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potrà avvenire direttamente con il rilascio del permesso di costruire;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PLANO - VOLUMETRICO: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L'edificazione è subordinata alla realizzazione delle opere di urbanizzazione mancanti nel comparto - Le aree assoggettate a previsione plano- volumetrico sono indicate nel PRG con il simbolo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[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PLV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] ;</a:t>
          </a:r>
        </a:p>
      </xdr:txBody>
    </xdr:sp>
    <xdr:clientData/>
  </xdr:twoCellAnchor>
  <xdr:twoCellAnchor>
    <xdr:from>
      <xdr:col>6</xdr:col>
      <xdr:colOff>885825</xdr:colOff>
      <xdr:row>7</xdr:row>
      <xdr:rowOff>76200</xdr:rowOff>
    </xdr:from>
    <xdr:to>
      <xdr:col>7</xdr:col>
      <xdr:colOff>171450</xdr:colOff>
      <xdr:row>7</xdr:row>
      <xdr:rowOff>76200</xdr:rowOff>
    </xdr:to>
    <xdr:sp>
      <xdr:nvSpPr>
        <xdr:cNvPr id="2" name="Line 11"/>
        <xdr:cNvSpPr>
          <a:spLocks/>
        </xdr:cNvSpPr>
      </xdr:nvSpPr>
      <xdr:spPr>
        <a:xfrm>
          <a:off x="3343275" y="16954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885825</xdr:colOff>
      <xdr:row>7</xdr:row>
      <xdr:rowOff>85725</xdr:rowOff>
    </xdr:from>
    <xdr:to>
      <xdr:col>7</xdr:col>
      <xdr:colOff>171450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>
          <a:off x="3343275" y="1704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agenziaterritorio.it/index.php?id=2158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59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6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6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25</v>
      </c>
      <c r="H3" s="189" t="s">
        <v>26</v>
      </c>
      <c r="I3" s="189"/>
      <c r="J3" s="189"/>
      <c r="K3" s="189"/>
      <c r="L3" s="189"/>
      <c r="M3" s="189"/>
      <c r="N3" s="65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65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0.75</v>
      </c>
      <c r="L8" s="76" t="s">
        <v>2</v>
      </c>
      <c r="M8" s="77">
        <f>I8*K8</f>
        <v>0.75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0.75</v>
      </c>
      <c r="J17" s="74" t="s">
        <v>1</v>
      </c>
      <c r="K17" s="181">
        <f>'.'!N5</f>
        <v>1459.0875</v>
      </c>
      <c r="L17" s="74"/>
      <c r="M17" s="88">
        <f>I17*K17</f>
        <v>1094.3156250000002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89"/>
      <c r="M18" s="90"/>
      <c r="N18" s="90"/>
    </row>
    <row r="19" spans="1:14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88">
        <f>M17</f>
        <v>1094.3156250000002</v>
      </c>
      <c r="J20" s="74" t="s">
        <v>1</v>
      </c>
      <c r="K20" s="94">
        <v>0.045690657117319323</v>
      </c>
      <c r="L20" s="76" t="s">
        <v>2</v>
      </c>
      <c r="M20" s="95">
        <f>I20*K20*L43*L44*L45</f>
        <v>50</v>
      </c>
      <c r="N20" s="66"/>
    </row>
    <row r="21" spans="1:14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</row>
    <row r="22" spans="1:17" s="85" customFormat="1" ht="25.5">
      <c r="A22" s="71"/>
      <c r="B22" s="98"/>
      <c r="C22" s="179">
        <f>M20</f>
        <v>50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Q22" s="61"/>
    </row>
    <row r="23" spans="1:16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50</v>
      </c>
      <c r="J23" s="74" t="s">
        <v>8</v>
      </c>
      <c r="K23" s="103">
        <f>I8</f>
        <v>1</v>
      </c>
      <c r="L23" s="76" t="s">
        <v>2</v>
      </c>
      <c r="M23" s="87">
        <f>I23/K23</f>
        <v>50</v>
      </c>
      <c r="N23" s="66"/>
      <c r="O23" s="104" t="s">
        <v>94</v>
      </c>
      <c r="P23" s="105">
        <v>30.4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96</v>
      </c>
      <c r="P24" s="106">
        <f>(M23-P23)/P23</f>
        <v>0.6447368421052633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95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'.'!B17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">
        <v>132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100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6"/>
      <c r="B37" s="147"/>
      <c r="C37" s="221" t="s">
        <v>36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146"/>
    </row>
    <row r="38" spans="1:14" ht="13.5" hidden="1" thickTop="1">
      <c r="A38" s="146"/>
      <c r="B38" s="147">
        <v>1</v>
      </c>
      <c r="C38" s="220" t="s">
        <v>38</v>
      </c>
      <c r="D38" s="220"/>
      <c r="E38" s="220"/>
      <c r="F38" s="220"/>
      <c r="G38" s="220"/>
      <c r="H38" s="220"/>
      <c r="I38" s="148" t="s">
        <v>37</v>
      </c>
      <c r="J38" s="148"/>
      <c r="K38" s="148"/>
      <c r="L38" s="149"/>
      <c r="M38" s="149">
        <v>1</v>
      </c>
      <c r="N38" s="146"/>
    </row>
    <row r="39" spans="1:14" ht="12.75" hidden="1">
      <c r="A39" s="146"/>
      <c r="B39" s="147">
        <v>2</v>
      </c>
      <c r="C39" s="216" t="s">
        <v>39</v>
      </c>
      <c r="D39" s="216"/>
      <c r="E39" s="216"/>
      <c r="F39" s="216"/>
      <c r="G39" s="216"/>
      <c r="H39" s="216"/>
      <c r="I39" s="213" t="s">
        <v>37</v>
      </c>
      <c r="J39" s="213"/>
      <c r="K39" s="213"/>
      <c r="L39" s="150"/>
      <c r="M39" s="150">
        <v>0.8</v>
      </c>
      <c r="N39" s="146"/>
    </row>
    <row r="40" spans="1:14" ht="12.75" hidden="1">
      <c r="A40" s="146"/>
      <c r="B40" s="147">
        <v>3</v>
      </c>
      <c r="C40" s="216" t="s">
        <v>40</v>
      </c>
      <c r="D40" s="216"/>
      <c r="E40" s="216"/>
      <c r="F40" s="216"/>
      <c r="G40" s="216"/>
      <c r="H40" s="216"/>
      <c r="I40" s="213" t="s">
        <v>37</v>
      </c>
      <c r="J40" s="213"/>
      <c r="K40" s="213"/>
      <c r="L40" s="150"/>
      <c r="M40" s="150">
        <v>0.5</v>
      </c>
      <c r="N40" s="146"/>
    </row>
    <row r="41" spans="1:14" ht="12.75" hidden="1">
      <c r="A41" s="146"/>
      <c r="B41" s="147"/>
      <c r="C41" s="217" t="s">
        <v>42</v>
      </c>
      <c r="D41" s="218"/>
      <c r="E41" s="218"/>
      <c r="F41" s="218"/>
      <c r="G41" s="218"/>
      <c r="H41" s="218"/>
      <c r="I41" s="218"/>
      <c r="J41" s="218"/>
      <c r="K41" s="219"/>
      <c r="L41" s="214">
        <v>0.5</v>
      </c>
      <c r="M41" s="214"/>
      <c r="N41" s="146"/>
    </row>
    <row r="42" spans="1:14" ht="12.75" hidden="1">
      <c r="A42" s="146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146"/>
    </row>
    <row r="43" spans="1:14" ht="12.75" hidden="1">
      <c r="A43" s="146"/>
      <c r="B43" s="147">
        <v>1</v>
      </c>
      <c r="C43" s="151" t="s">
        <v>43</v>
      </c>
      <c r="D43" s="151"/>
      <c r="E43" s="151"/>
      <c r="F43" s="151"/>
      <c r="G43" s="151"/>
      <c r="H43" s="154">
        <v>1</v>
      </c>
      <c r="I43" s="155"/>
      <c r="J43" s="151"/>
      <c r="K43" s="23">
        <v>1</v>
      </c>
      <c r="L43" s="156">
        <f>LOOKUP(K43,B43:B44,H43:H44)</f>
        <v>1</v>
      </c>
      <c r="M43" s="146"/>
      <c r="N43" s="146"/>
    </row>
    <row r="44" spans="1:14" ht="12.75" hidden="1">
      <c r="A44" s="146"/>
      <c r="B44" s="147">
        <v>2</v>
      </c>
      <c r="C44" s="151" t="s">
        <v>44</v>
      </c>
      <c r="D44" s="151"/>
      <c r="E44" s="151"/>
      <c r="F44" s="151"/>
      <c r="G44" s="151"/>
      <c r="H44" s="154">
        <v>0.75</v>
      </c>
      <c r="I44" s="155"/>
      <c r="J44" s="151"/>
      <c r="K44" s="23">
        <v>1</v>
      </c>
      <c r="L44" s="156">
        <f>LOOKUP(K44,B38:B40,M38:M40)</f>
        <v>1</v>
      </c>
      <c r="M44" s="146"/>
      <c r="N44" s="146"/>
    </row>
    <row r="45" spans="1:14" ht="12.75" hidden="1">
      <c r="A45" s="146"/>
      <c r="B45" s="151"/>
      <c r="C45" s="151"/>
      <c r="D45" s="151"/>
      <c r="E45" s="151"/>
      <c r="F45" s="151"/>
      <c r="G45" s="151"/>
      <c r="H45" s="154"/>
      <c r="I45" s="151"/>
      <c r="J45" s="151"/>
      <c r="K45" s="157">
        <v>1</v>
      </c>
      <c r="L45" s="156">
        <f>LOOKUP(K45,B46:B47,H46:H47)</f>
        <v>1</v>
      </c>
      <c r="M45" s="146"/>
      <c r="N45" s="146"/>
    </row>
    <row r="46" spans="1:14" ht="12.75" hidden="1">
      <c r="A46" s="146"/>
      <c r="B46" s="158">
        <v>1</v>
      </c>
      <c r="C46" s="151" t="s">
        <v>48</v>
      </c>
      <c r="D46" s="151"/>
      <c r="E46" s="151"/>
      <c r="F46" s="151"/>
      <c r="G46" s="151"/>
      <c r="H46" s="154">
        <v>1</v>
      </c>
      <c r="I46" s="155"/>
      <c r="J46" s="151"/>
      <c r="K46" s="23"/>
      <c r="L46" s="23"/>
      <c r="M46" s="146"/>
      <c r="N46" s="146"/>
    </row>
    <row r="47" spans="1:14" ht="12.75" hidden="1">
      <c r="A47" s="146"/>
      <c r="B47" s="158">
        <v>2</v>
      </c>
      <c r="C47" s="151" t="s">
        <v>49</v>
      </c>
      <c r="D47" s="151"/>
      <c r="E47" s="151"/>
      <c r="F47" s="151"/>
      <c r="G47" s="151"/>
      <c r="H47" s="154">
        <v>0.5</v>
      </c>
      <c r="I47" s="155"/>
      <c r="J47" s="151"/>
      <c r="K47" s="152"/>
      <c r="L47" s="153"/>
      <c r="M47" s="146"/>
      <c r="N47" s="146"/>
    </row>
    <row r="48" spans="1:14" ht="12.75" hidden="1">
      <c r="A48" s="146"/>
      <c r="B48" s="151"/>
      <c r="C48" s="151"/>
      <c r="D48" s="151"/>
      <c r="E48" s="151"/>
      <c r="F48" s="151"/>
      <c r="G48" s="151"/>
      <c r="H48" s="151"/>
      <c r="I48" s="151"/>
      <c r="J48" s="151"/>
      <c r="K48" s="152"/>
      <c r="L48" s="153"/>
      <c r="M48" s="146"/>
      <c r="N48" s="146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  <row r="59" spans="3:5" ht="12.75">
      <c r="C59" s="114"/>
      <c r="E59" s="106"/>
    </row>
  </sheetData>
  <sheetProtection password="CDA9" sheet="1"/>
  <mergeCells count="23">
    <mergeCell ref="I40:K40"/>
    <mergeCell ref="I39:K39"/>
    <mergeCell ref="L41:M41"/>
    <mergeCell ref="H30:M30"/>
    <mergeCell ref="C39:H39"/>
    <mergeCell ref="C40:H40"/>
    <mergeCell ref="C41:K41"/>
    <mergeCell ref="C38:H38"/>
    <mergeCell ref="C37:M37"/>
    <mergeCell ref="B16:G19"/>
    <mergeCell ref="A33:N34"/>
    <mergeCell ref="H31:M31"/>
    <mergeCell ref="D31:E31"/>
    <mergeCell ref="B7:G8"/>
    <mergeCell ref="C30:E30"/>
    <mergeCell ref="C29:E29"/>
    <mergeCell ref="K13:M13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8"/>
  <dimension ref="A1:R5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>
      <c r="A2" s="6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63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23</v>
      </c>
      <c r="H3" s="189" t="s">
        <v>24</v>
      </c>
      <c r="I3" s="189"/>
      <c r="J3" s="189"/>
      <c r="K3" s="189"/>
      <c r="L3" s="189"/>
      <c r="M3" s="189"/>
      <c r="N3" s="116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116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0.15</v>
      </c>
      <c r="L8" s="76" t="s">
        <v>2</v>
      </c>
      <c r="M8" s="77">
        <f>I8*K8</f>
        <v>0.15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87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30"/>
      <c r="L13" s="230"/>
      <c r="M13" s="230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93" t="s">
        <v>105</v>
      </c>
      <c r="C15" s="194"/>
      <c r="D15" s="194"/>
      <c r="E15" s="194"/>
      <c r="F15" s="194"/>
      <c r="G15" s="195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6"/>
      <c r="C16" s="197"/>
      <c r="D16" s="197"/>
      <c r="E16" s="197"/>
      <c r="F16" s="197"/>
      <c r="G16" s="198"/>
      <c r="H16" s="66"/>
      <c r="I16" s="77">
        <f>M8</f>
        <v>0.15</v>
      </c>
      <c r="J16" s="74" t="s">
        <v>1</v>
      </c>
      <c r="K16" s="181">
        <f>'.'!N5</f>
        <v>1459.0875</v>
      </c>
      <c r="L16" s="74"/>
      <c r="M16" s="102">
        <f>I16*K16</f>
        <v>218.863125</v>
      </c>
      <c r="N16" s="66"/>
    </row>
    <row r="17" spans="1:14" ht="12.75" customHeight="1" thickBot="1">
      <c r="A17" s="66"/>
      <c r="B17" s="196"/>
      <c r="C17" s="197"/>
      <c r="D17" s="197"/>
      <c r="E17" s="197"/>
      <c r="F17" s="197"/>
      <c r="G17" s="198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6"/>
      <c r="C18" s="197"/>
      <c r="D18" s="197"/>
      <c r="E18" s="197"/>
      <c r="F18" s="197"/>
      <c r="G18" s="198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8" ht="12.75" customHeight="1" thickBot="1">
      <c r="A19" s="66"/>
      <c r="B19" s="86"/>
      <c r="C19" s="92"/>
      <c r="D19" s="92"/>
      <c r="E19" s="92" t="s">
        <v>106</v>
      </c>
      <c r="F19" s="92"/>
      <c r="G19" s="93"/>
      <c r="H19" s="66"/>
      <c r="I19" s="102">
        <f>M16</f>
        <v>218.863125</v>
      </c>
      <c r="J19" s="74" t="s">
        <v>1</v>
      </c>
      <c r="K19" s="94">
        <v>0.0519</v>
      </c>
      <c r="L19" s="76" t="s">
        <v>2</v>
      </c>
      <c r="M19" s="95">
        <f>I19*K19*K39*K40</f>
        <v>11.3589961875</v>
      </c>
      <c r="N19" s="66"/>
      <c r="R19" s="121"/>
    </row>
    <row r="20" spans="1:16" ht="12.75" customHeight="1" thickTop="1">
      <c r="A20" s="66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66"/>
      <c r="I20" s="66"/>
      <c r="J20" s="74"/>
      <c r="K20" s="66"/>
      <c r="L20" s="74"/>
      <c r="M20" s="66"/>
      <c r="N20" s="66"/>
      <c r="O20" s="69"/>
      <c r="P20" s="107"/>
    </row>
    <row r="21" spans="1:15" s="85" customFormat="1" ht="25.5">
      <c r="A21" s="71"/>
      <c r="B21" s="98"/>
      <c r="C21" s="179">
        <f>M19</f>
        <v>11.3589961875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94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11.3589961875</v>
      </c>
      <c r="J22" s="74" t="s">
        <v>8</v>
      </c>
      <c r="K22" s="103">
        <f>I8</f>
        <v>1</v>
      </c>
      <c r="L22" s="76" t="s">
        <v>2</v>
      </c>
      <c r="M22" s="87">
        <f>I22/K22</f>
        <v>11.3589961875</v>
      </c>
      <c r="N22" s="66"/>
      <c r="O22" s="105">
        <v>6.38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11" t="s">
        <v>14</v>
      </c>
      <c r="D24" s="211"/>
      <c r="E24" s="211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96</v>
      </c>
      <c r="P24" s="106">
        <f>(M22-O22)/O22</f>
        <v>0.780406925940439</v>
      </c>
    </row>
    <row r="25" spans="1:16" ht="12.75">
      <c r="A25" s="111"/>
      <c r="B25" s="111"/>
      <c r="C25" s="209">
        <f>'Zona B1'!$C$30:$E$30</f>
        <v>42370</v>
      </c>
      <c r="D25" s="210"/>
      <c r="E25" s="210"/>
      <c r="F25" s="112"/>
      <c r="G25" s="111"/>
      <c r="H25" s="215" t="s">
        <v>15</v>
      </c>
      <c r="I25" s="215"/>
      <c r="J25" s="215"/>
      <c r="K25" s="215"/>
      <c r="L25" s="215"/>
      <c r="M25" s="215"/>
      <c r="N25" s="111"/>
      <c r="O25" s="107" t="s">
        <v>95</v>
      </c>
      <c r="P25" s="106">
        <v>0.168</v>
      </c>
    </row>
    <row r="26" spans="1:14" ht="12.75">
      <c r="A26" s="111"/>
      <c r="B26" s="111"/>
      <c r="C26" s="111" t="s">
        <v>71</v>
      </c>
      <c r="D26" s="202" t="str">
        <f>'Zona B1'!$D$31:$E$31</f>
        <v>DComGC 1/2016</v>
      </c>
      <c r="E26" s="202"/>
      <c r="F26" s="112"/>
      <c r="G26" s="111"/>
      <c r="H26" s="201" t="s">
        <v>16</v>
      </c>
      <c r="I26" s="201"/>
      <c r="J26" s="201"/>
      <c r="K26" s="201"/>
      <c r="L26" s="201"/>
      <c r="M26" s="201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1" spans="2:14" ht="12.75"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90"/>
      <c r="B32" s="221" t="s">
        <v>36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23"/>
      <c r="N32" s="23"/>
    </row>
    <row r="33" spans="1:14" ht="13.5" hidden="1" thickTop="1">
      <c r="A33" s="90">
        <v>1</v>
      </c>
      <c r="B33" s="257" t="s">
        <v>38</v>
      </c>
      <c r="C33" s="258"/>
      <c r="D33" s="258"/>
      <c r="E33" s="258"/>
      <c r="F33" s="258"/>
      <c r="G33" s="259"/>
      <c r="H33" s="148" t="s">
        <v>37</v>
      </c>
      <c r="I33" s="148"/>
      <c r="J33" s="148"/>
      <c r="K33" s="149"/>
      <c r="L33" s="149">
        <v>1</v>
      </c>
      <c r="M33" s="23"/>
      <c r="N33" s="23"/>
    </row>
    <row r="34" spans="1:14" ht="12.75" hidden="1">
      <c r="A34" s="90">
        <v>2</v>
      </c>
      <c r="B34" s="252" t="s">
        <v>39</v>
      </c>
      <c r="C34" s="253"/>
      <c r="D34" s="253"/>
      <c r="E34" s="253"/>
      <c r="F34" s="253"/>
      <c r="G34" s="254"/>
      <c r="H34" s="225" t="s">
        <v>37</v>
      </c>
      <c r="I34" s="226"/>
      <c r="J34" s="227"/>
      <c r="K34" s="150"/>
      <c r="L34" s="150">
        <v>0.8</v>
      </c>
      <c r="M34" s="23"/>
      <c r="N34" s="23"/>
    </row>
    <row r="35" spans="1:14" ht="12.75" hidden="1">
      <c r="A35" s="90">
        <v>3</v>
      </c>
      <c r="B35" s="252" t="s">
        <v>40</v>
      </c>
      <c r="C35" s="253"/>
      <c r="D35" s="253"/>
      <c r="E35" s="253"/>
      <c r="F35" s="253"/>
      <c r="G35" s="254"/>
      <c r="H35" s="225" t="s">
        <v>37</v>
      </c>
      <c r="I35" s="226"/>
      <c r="J35" s="227"/>
      <c r="K35" s="150"/>
      <c r="L35" s="150">
        <v>0.5</v>
      </c>
      <c r="M35" s="23"/>
      <c r="N35" s="23"/>
    </row>
    <row r="36" spans="1:14" ht="12.75" hidden="1">
      <c r="A36" s="90"/>
      <c r="B36" s="217" t="s">
        <v>42</v>
      </c>
      <c r="C36" s="218"/>
      <c r="D36" s="218"/>
      <c r="E36" s="218"/>
      <c r="F36" s="218"/>
      <c r="G36" s="218"/>
      <c r="H36" s="218"/>
      <c r="I36" s="218"/>
      <c r="J36" s="219"/>
      <c r="K36" s="255">
        <v>0.5</v>
      </c>
      <c r="L36" s="256"/>
      <c r="M36" s="23"/>
      <c r="N36" s="23"/>
    </row>
    <row r="37" spans="1:14" ht="12.75" hidden="1">
      <c r="A37" s="108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23"/>
      <c r="N37" s="23"/>
    </row>
    <row r="38" spans="1:14" ht="12.75" hidden="1">
      <c r="A38" s="90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23"/>
      <c r="N38" s="23"/>
    </row>
    <row r="39" spans="1:14" ht="12.75" hidden="1">
      <c r="A39" s="90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23"/>
      <c r="N39" s="23"/>
    </row>
    <row r="40" spans="1:14" ht="12.75" hidden="1">
      <c r="A40" s="108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23"/>
      <c r="N40" s="23"/>
    </row>
    <row r="41" spans="1:14" ht="12.75" hidden="1">
      <c r="A41" s="90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23"/>
      <c r="N41" s="23"/>
    </row>
    <row r="42" spans="1:14" ht="12.75" hidden="1">
      <c r="A42" s="90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23"/>
      <c r="N42" s="23"/>
    </row>
    <row r="43" spans="2:14" ht="12.75" hidden="1"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CDA9" sheet="1"/>
  <mergeCells count="24">
    <mergeCell ref="K36:L36"/>
    <mergeCell ref="B7:G8"/>
    <mergeCell ref="B36:J36"/>
    <mergeCell ref="B32:L32"/>
    <mergeCell ref="B33:G33"/>
    <mergeCell ref="K13:M13"/>
    <mergeCell ref="H35:J35"/>
    <mergeCell ref="B35:G35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A28:N29"/>
    <mergeCell ref="B34:G34"/>
    <mergeCell ref="H34:J34"/>
    <mergeCell ref="D26:E26"/>
    <mergeCell ref="B15:G18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9"/>
  <dimension ref="A1:R5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9.140625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>
      <c r="A2" s="6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63"/>
    </row>
    <row r="3" spans="1:14" ht="20.25">
      <c r="A3" s="63"/>
      <c r="B3" s="191" t="s">
        <v>12</v>
      </c>
      <c r="C3" s="191"/>
      <c r="D3" s="191"/>
      <c r="E3" s="191"/>
      <c r="F3" s="64"/>
      <c r="G3" s="190" t="s">
        <v>22</v>
      </c>
      <c r="H3" s="189" t="s">
        <v>21</v>
      </c>
      <c r="I3" s="189"/>
      <c r="J3" s="189"/>
      <c r="K3" s="189"/>
      <c r="L3" s="189"/>
      <c r="M3" s="189"/>
      <c r="N3" s="63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63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0.02</v>
      </c>
      <c r="L8" s="76" t="s">
        <v>2</v>
      </c>
      <c r="M8" s="77">
        <f>I8*K8</f>
        <v>0.02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87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30"/>
      <c r="L13" s="230"/>
      <c r="M13" s="230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93" t="s">
        <v>105</v>
      </c>
      <c r="C15" s="194"/>
      <c r="D15" s="194"/>
      <c r="E15" s="194"/>
      <c r="F15" s="194"/>
      <c r="G15" s="195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6"/>
      <c r="C16" s="197"/>
      <c r="D16" s="197"/>
      <c r="E16" s="197"/>
      <c r="F16" s="197"/>
      <c r="G16" s="198"/>
      <c r="H16" s="66"/>
      <c r="I16" s="77">
        <f>M8</f>
        <v>0.02</v>
      </c>
      <c r="J16" s="74" t="s">
        <v>1</v>
      </c>
      <c r="K16" s="181">
        <f>'.'!G10</f>
        <v>1462.5</v>
      </c>
      <c r="L16" s="74"/>
      <c r="M16" s="102">
        <f>I16*K16</f>
        <v>29.25</v>
      </c>
      <c r="N16" s="66"/>
    </row>
    <row r="17" spans="1:14" ht="12.75" customHeight="1" thickBot="1">
      <c r="A17" s="66"/>
      <c r="B17" s="196"/>
      <c r="C17" s="197"/>
      <c r="D17" s="197"/>
      <c r="E17" s="197"/>
      <c r="F17" s="197"/>
      <c r="G17" s="198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6"/>
      <c r="C18" s="197"/>
      <c r="D18" s="197"/>
      <c r="E18" s="197"/>
      <c r="F18" s="197"/>
      <c r="G18" s="198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106</v>
      </c>
      <c r="F19" s="92"/>
      <c r="G19" s="93"/>
      <c r="H19" s="66"/>
      <c r="I19" s="102">
        <f>M16</f>
        <v>29.25</v>
      </c>
      <c r="J19" s="74" t="s">
        <v>1</v>
      </c>
      <c r="K19" s="94">
        <v>0.18803418803418803</v>
      </c>
      <c r="L19" s="76" t="s">
        <v>2</v>
      </c>
      <c r="M19" s="95">
        <f>I19*K19*K39*K40</f>
        <v>5.5</v>
      </c>
      <c r="N19" s="66"/>
    </row>
    <row r="20" spans="1:18" ht="12.75" customHeight="1" thickTop="1">
      <c r="A20" s="66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66"/>
      <c r="I20" s="66"/>
      <c r="J20" s="74"/>
      <c r="K20" s="66"/>
      <c r="L20" s="74"/>
      <c r="M20" s="66"/>
      <c r="N20" s="66"/>
      <c r="P20" s="107"/>
      <c r="R20" s="121"/>
    </row>
    <row r="21" spans="1:15" s="85" customFormat="1" ht="25.5">
      <c r="A21" s="71"/>
      <c r="B21" s="161"/>
      <c r="C21" s="179">
        <f>M19</f>
        <v>5.5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94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5.5</v>
      </c>
      <c r="J22" s="74" t="s">
        <v>8</v>
      </c>
      <c r="K22" s="103">
        <f>I8</f>
        <v>1</v>
      </c>
      <c r="L22" s="76" t="s">
        <v>2</v>
      </c>
      <c r="M22" s="87">
        <f>I22/K22</f>
        <v>5.5</v>
      </c>
      <c r="N22" s="66"/>
      <c r="O22" s="105">
        <v>3.29</v>
      </c>
    </row>
    <row r="23" spans="1:14" ht="10.5" customHeight="1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11" t="s">
        <v>14</v>
      </c>
      <c r="D24" s="211"/>
      <c r="E24" s="211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96</v>
      </c>
      <c r="P24" s="106">
        <f>(M22-O22)/O22</f>
        <v>0.6717325227963525</v>
      </c>
    </row>
    <row r="25" spans="1:16" ht="12.75">
      <c r="A25" s="111"/>
      <c r="B25" s="111"/>
      <c r="C25" s="209">
        <f>'Zona B1'!$C$30:$E$30</f>
        <v>42370</v>
      </c>
      <c r="D25" s="210"/>
      <c r="E25" s="210"/>
      <c r="F25" s="112"/>
      <c r="G25" s="111"/>
      <c r="H25" s="215" t="s">
        <v>15</v>
      </c>
      <c r="I25" s="215"/>
      <c r="J25" s="215"/>
      <c r="K25" s="215"/>
      <c r="L25" s="215"/>
      <c r="M25" s="215"/>
      <c r="N25" s="111"/>
      <c r="O25" s="107" t="s">
        <v>95</v>
      </c>
      <c r="P25" s="106">
        <v>0.168</v>
      </c>
    </row>
    <row r="26" spans="1:14" ht="12.75">
      <c r="A26" s="111"/>
      <c r="B26" s="111"/>
      <c r="C26" s="111" t="s">
        <v>71</v>
      </c>
      <c r="D26" s="202" t="str">
        <f>'Zona B1'!$D$31:$E$31</f>
        <v>DComGC 1/2016</v>
      </c>
      <c r="E26" s="202"/>
      <c r="F26" s="112"/>
      <c r="G26" s="111"/>
      <c r="H26" s="201" t="s">
        <v>16</v>
      </c>
      <c r="I26" s="201"/>
      <c r="J26" s="201"/>
      <c r="K26" s="201"/>
      <c r="L26" s="201"/>
      <c r="M26" s="201"/>
      <c r="N26" s="111"/>
    </row>
    <row r="27" spans="1:14" ht="12.75" customHeight="1">
      <c r="A27" s="111"/>
      <c r="B27" s="111"/>
      <c r="C27" s="111" t="s">
        <v>93</v>
      </c>
      <c r="D27" s="111" t="s">
        <v>92</v>
      </c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21" t="s">
        <v>36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146"/>
      <c r="N32" s="23"/>
    </row>
    <row r="33" spans="1:14" ht="13.5" hidden="1" thickTop="1">
      <c r="A33" s="147">
        <v>1</v>
      </c>
      <c r="B33" s="220" t="s">
        <v>103</v>
      </c>
      <c r="C33" s="220"/>
      <c r="D33" s="220"/>
      <c r="E33" s="220"/>
      <c r="F33" s="220"/>
      <c r="G33" s="220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6"/>
      <c r="C34" s="216"/>
      <c r="D34" s="216"/>
      <c r="E34" s="216"/>
      <c r="F34" s="216"/>
      <c r="G34" s="216"/>
      <c r="H34" s="213"/>
      <c r="I34" s="213"/>
      <c r="J34" s="213"/>
      <c r="K34" s="150"/>
      <c r="L34" s="150">
        <v>0</v>
      </c>
      <c r="M34" s="146"/>
      <c r="N34" s="23"/>
    </row>
    <row r="35" spans="1:14" ht="12.75" hidden="1">
      <c r="A35" s="147">
        <v>3</v>
      </c>
      <c r="B35" s="216"/>
      <c r="C35" s="216"/>
      <c r="D35" s="216"/>
      <c r="E35" s="216"/>
      <c r="F35" s="216"/>
      <c r="G35" s="216"/>
      <c r="H35" s="213"/>
      <c r="I35" s="213"/>
      <c r="J35" s="213"/>
      <c r="K35" s="150"/>
      <c r="L35" s="150">
        <v>0</v>
      </c>
      <c r="M35" s="146"/>
      <c r="N35" s="23"/>
    </row>
    <row r="36" spans="1:14" ht="12.75" hidden="1">
      <c r="A36" s="147"/>
      <c r="B36" s="217" t="s">
        <v>42</v>
      </c>
      <c r="C36" s="218"/>
      <c r="D36" s="218"/>
      <c r="E36" s="218"/>
      <c r="F36" s="218"/>
      <c r="G36" s="218"/>
      <c r="H36" s="218"/>
      <c r="I36" s="218"/>
      <c r="J36" s="219"/>
      <c r="K36" s="214">
        <v>0.5</v>
      </c>
      <c r="L36" s="214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CDA9" sheet="1"/>
  <mergeCells count="24">
    <mergeCell ref="K36:L36"/>
    <mergeCell ref="B7:G8"/>
    <mergeCell ref="B36:J36"/>
    <mergeCell ref="B32:L32"/>
    <mergeCell ref="B33:G33"/>
    <mergeCell ref="K13:M13"/>
    <mergeCell ref="H35:J35"/>
    <mergeCell ref="B35:G35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B15:G18"/>
    <mergeCell ref="B34:G34"/>
    <mergeCell ref="H34:J34"/>
    <mergeCell ref="D26:E26"/>
    <mergeCell ref="A28:N29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0"/>
  <dimension ref="A1:S5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27</v>
      </c>
      <c r="H3" s="189" t="s">
        <v>26</v>
      </c>
      <c r="I3" s="228"/>
      <c r="J3" s="228"/>
      <c r="K3" s="228"/>
      <c r="L3" s="228"/>
      <c r="M3" s="228"/>
      <c r="N3" s="65"/>
    </row>
    <row r="4" spans="1:14" ht="20.25" customHeight="1">
      <c r="A4" s="63"/>
      <c r="B4" s="191"/>
      <c r="C4" s="191"/>
      <c r="D4" s="191"/>
      <c r="E4" s="191"/>
      <c r="F4" s="64"/>
      <c r="G4" s="190"/>
      <c r="H4" s="228"/>
      <c r="I4" s="228"/>
      <c r="J4" s="228"/>
      <c r="K4" s="228"/>
      <c r="L4" s="228"/>
      <c r="M4" s="228"/>
      <c r="N4" s="65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180">
        <v>0.027314941272876266</v>
      </c>
      <c r="L8" s="76" t="s">
        <v>2</v>
      </c>
      <c r="M8" s="77">
        <f>I8*K8</f>
        <v>0.027314941272876266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0.027314941272876266</v>
      </c>
      <c r="J17" s="74" t="s">
        <v>1</v>
      </c>
      <c r="K17" s="137">
        <f>'.'!N5</f>
        <v>1459.0875</v>
      </c>
      <c r="L17" s="74"/>
      <c r="M17" s="102">
        <f>I17*K17</f>
        <v>39.854889374487854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102">
        <f>M17</f>
        <v>39.854889374487854</v>
      </c>
      <c r="J20" s="74" t="s">
        <v>1</v>
      </c>
      <c r="K20" s="94">
        <v>0.042</v>
      </c>
      <c r="L20" s="76" t="s">
        <v>2</v>
      </c>
      <c r="M20" s="95">
        <f>I20*K20*K42*K43*K44</f>
        <v>1.67390535372849</v>
      </c>
      <c r="N20" s="66"/>
    </row>
    <row r="21" spans="1:19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1.67390535372849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25" t="s">
        <v>94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1.67390535372849</v>
      </c>
      <c r="J23" s="74" t="s">
        <v>8</v>
      </c>
      <c r="K23" s="103">
        <f>I8</f>
        <v>1</v>
      </c>
      <c r="L23" s="76" t="s">
        <v>2</v>
      </c>
      <c r="M23" s="87">
        <f>I23/K23</f>
        <v>1.67390535372849</v>
      </c>
      <c r="N23" s="66"/>
      <c r="O23" s="12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96</v>
      </c>
      <c r="P24" s="126">
        <f>(M23-O23)/O23</f>
        <v>-0.9174195681436365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95</v>
      </c>
      <c r="P25" s="12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'Zona B1'!$C$30:$E$30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tr">
        <f>'Zona B1'!$D$31:$E$31</f>
        <v>DComGC 1/2016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21" t="s">
        <v>36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3"/>
      <c r="M36" s="23"/>
      <c r="N36" s="23"/>
    </row>
    <row r="37" spans="1:14" ht="13.5" hidden="1" thickTop="1">
      <c r="A37" s="147">
        <v>1</v>
      </c>
      <c r="B37" s="220" t="s">
        <v>38</v>
      </c>
      <c r="C37" s="220"/>
      <c r="D37" s="220"/>
      <c r="E37" s="220"/>
      <c r="F37" s="220"/>
      <c r="G37" s="220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6" t="s">
        <v>39</v>
      </c>
      <c r="C38" s="216"/>
      <c r="D38" s="216"/>
      <c r="E38" s="216"/>
      <c r="F38" s="216"/>
      <c r="G38" s="216"/>
      <c r="H38" s="225" t="s">
        <v>37</v>
      </c>
      <c r="I38" s="226"/>
      <c r="J38" s="227"/>
      <c r="K38" s="150"/>
      <c r="L38" s="150">
        <v>0.8</v>
      </c>
      <c r="M38" s="23"/>
      <c r="N38" s="23"/>
    </row>
    <row r="39" spans="1:14" ht="12.75" hidden="1">
      <c r="A39" s="147">
        <v>3</v>
      </c>
      <c r="B39" s="216" t="s">
        <v>40</v>
      </c>
      <c r="C39" s="216"/>
      <c r="D39" s="216"/>
      <c r="E39" s="216"/>
      <c r="F39" s="216"/>
      <c r="G39" s="216"/>
      <c r="H39" s="213" t="s">
        <v>37</v>
      </c>
      <c r="I39" s="213"/>
      <c r="J39" s="213"/>
      <c r="K39" s="150"/>
      <c r="L39" s="150">
        <v>0.5</v>
      </c>
      <c r="M39" s="23"/>
      <c r="N39" s="23"/>
    </row>
    <row r="40" spans="1:14" ht="12.75" hidden="1">
      <c r="A40" s="147"/>
      <c r="B40" s="217" t="s">
        <v>42</v>
      </c>
      <c r="C40" s="218"/>
      <c r="D40" s="218"/>
      <c r="E40" s="218"/>
      <c r="F40" s="218"/>
      <c r="G40" s="218"/>
      <c r="H40" s="218"/>
      <c r="I40" s="218"/>
      <c r="J40" s="219"/>
      <c r="K40" s="214">
        <v>0.5</v>
      </c>
      <c r="L40" s="214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24">
        <f>LOOKUP(J42,A42:A43,G42:G43)</f>
        <v>1</v>
      </c>
      <c r="L42" s="224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24">
        <f>LOOKUP(J43,A37:A39,L37:L39)</f>
        <v>1</v>
      </c>
      <c r="L43" s="224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24">
        <f>LOOKUP(J44,A45:A46,G45:G46)</f>
        <v>1</v>
      </c>
      <c r="L44" s="224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26"/>
    </row>
    <row r="51" spans="3:5" ht="12.75">
      <c r="C51" s="114"/>
      <c r="E51" s="126"/>
    </row>
    <row r="52" spans="3:5" ht="12.75">
      <c r="C52" s="114"/>
      <c r="E52" s="126"/>
    </row>
    <row r="53" spans="3:5" ht="12.75">
      <c r="C53" s="114"/>
      <c r="E53" s="126"/>
    </row>
  </sheetData>
  <sheetProtection password="CDA9" sheet="1"/>
  <mergeCells count="26">
    <mergeCell ref="B3:E4"/>
    <mergeCell ref="K13:M13"/>
    <mergeCell ref="A33:N34"/>
    <mergeCell ref="C30:E30"/>
    <mergeCell ref="I6:M6"/>
    <mergeCell ref="C29:E29"/>
    <mergeCell ref="B7:G8"/>
    <mergeCell ref="D31:E31"/>
    <mergeCell ref="B16:G19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K42:L42"/>
    <mergeCell ref="K43:L43"/>
    <mergeCell ref="H30:M30"/>
    <mergeCell ref="B39:G39"/>
    <mergeCell ref="B40:J40"/>
    <mergeCell ref="B36:L36"/>
    <mergeCell ref="B38:G38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4" dxfId="4" operator="equal" stopIfTrue="1">
      <formula>"scegli aliquota"</formula>
    </cfRule>
  </conditionalFormatting>
  <conditionalFormatting sqref="M23">
    <cfRule type="expression" priority="5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4"/>
  <dimension ref="A1:P64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2.421875" style="61" customWidth="1"/>
    <col min="2" max="2" width="15.57421875" style="61" customWidth="1"/>
    <col min="3" max="3" width="2.00390625" style="114" bestFit="1" customWidth="1"/>
    <col min="4" max="4" width="12.57421875" style="61" customWidth="1"/>
    <col min="5" max="5" width="2.140625" style="114" bestFit="1" customWidth="1"/>
    <col min="6" max="6" width="15.57421875" style="61" customWidth="1"/>
    <col min="7" max="7" width="3.28125" style="61" customWidth="1"/>
    <col min="8" max="8" width="16.57421875" style="61" bestFit="1" customWidth="1"/>
    <col min="9" max="9" width="2.00390625" style="61" bestFit="1" customWidth="1"/>
    <col min="10" max="10" width="11.8515625" style="61" customWidth="1"/>
    <col min="11" max="11" width="2.140625" style="61" bestFit="1" customWidth="1"/>
    <col min="12" max="12" width="16.57421875" style="61" bestFit="1" customWidth="1"/>
    <col min="13" max="13" width="2.140625" style="61" customWidth="1"/>
    <col min="14" max="15" width="9.140625" style="61" hidden="1" customWidth="1"/>
    <col min="16" max="16384" width="9.140625" style="61" customWidth="1"/>
  </cols>
  <sheetData>
    <row r="1" spans="1:15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3" ht="7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4" customHeight="1">
      <c r="A3" s="63"/>
      <c r="B3" s="262" t="s">
        <v>113</v>
      </c>
      <c r="C3" s="262"/>
      <c r="D3" s="262"/>
      <c r="E3" s="64"/>
      <c r="F3" s="134" t="s">
        <v>107</v>
      </c>
      <c r="G3" s="285" t="s">
        <v>120</v>
      </c>
      <c r="H3" s="285"/>
      <c r="I3" s="285"/>
      <c r="J3" s="285"/>
      <c r="K3" s="285"/>
      <c r="L3" s="285"/>
      <c r="M3" s="65"/>
    </row>
    <row r="4" spans="1:13" ht="17.25" customHeight="1">
      <c r="A4" s="63"/>
      <c r="B4" s="262"/>
      <c r="C4" s="262"/>
      <c r="D4" s="262"/>
      <c r="E4" s="64"/>
      <c r="F4" s="133" t="s">
        <v>108</v>
      </c>
      <c r="G4" s="286" t="s">
        <v>109</v>
      </c>
      <c r="H4" s="286"/>
      <c r="I4" s="286"/>
      <c r="J4" s="286"/>
      <c r="K4" s="286"/>
      <c r="L4" s="286"/>
      <c r="M4" s="65"/>
    </row>
    <row r="5" spans="1:13" ht="17.25" customHeight="1">
      <c r="A5" s="63"/>
      <c r="B5" s="262"/>
      <c r="C5" s="262"/>
      <c r="D5" s="262"/>
      <c r="E5" s="64"/>
      <c r="F5" s="133" t="s">
        <v>110</v>
      </c>
      <c r="G5" s="286" t="s">
        <v>111</v>
      </c>
      <c r="H5" s="286"/>
      <c r="I5" s="286"/>
      <c r="J5" s="286"/>
      <c r="K5" s="286"/>
      <c r="L5" s="286"/>
      <c r="M5" s="65"/>
    </row>
    <row r="6" spans="1:13" ht="4.5" customHeight="1">
      <c r="A6" s="63"/>
      <c r="B6" s="141"/>
      <c r="C6" s="141"/>
      <c r="D6" s="141"/>
      <c r="E6" s="64"/>
      <c r="F6" s="142"/>
      <c r="G6" s="143"/>
      <c r="H6" s="143"/>
      <c r="I6" s="143"/>
      <c r="J6" s="143"/>
      <c r="K6" s="143"/>
      <c r="L6" s="143"/>
      <c r="M6" s="65"/>
    </row>
    <row r="7" spans="1:13" s="69" customFormat="1" ht="4.5" customHeight="1">
      <c r="A7" s="66"/>
      <c r="B7" s="68"/>
      <c r="C7" s="68"/>
      <c r="D7" s="68"/>
      <c r="E7" s="68"/>
      <c r="F7" s="68"/>
      <c r="G7" s="68"/>
      <c r="H7" s="192"/>
      <c r="I7" s="192"/>
      <c r="J7" s="192"/>
      <c r="K7" s="192"/>
      <c r="L7" s="192"/>
      <c r="M7" s="66"/>
    </row>
    <row r="8" spans="1:13" ht="12.75" customHeight="1">
      <c r="A8" s="66"/>
      <c r="B8" s="263" t="s">
        <v>119</v>
      </c>
      <c r="C8" s="263"/>
      <c r="D8" s="263"/>
      <c r="E8" s="263"/>
      <c r="F8" s="263"/>
      <c r="G8" s="111"/>
      <c r="H8" s="263" t="s">
        <v>114</v>
      </c>
      <c r="I8" s="263"/>
      <c r="J8" s="263"/>
      <c r="K8" s="263"/>
      <c r="L8" s="263"/>
      <c r="M8" s="66"/>
    </row>
    <row r="9" spans="1:13" ht="12.75" customHeight="1">
      <c r="A9" s="66"/>
      <c r="B9" s="263"/>
      <c r="C9" s="263"/>
      <c r="D9" s="263"/>
      <c r="E9" s="263"/>
      <c r="F9" s="263"/>
      <c r="G9" s="111"/>
      <c r="H9" s="263"/>
      <c r="I9" s="263"/>
      <c r="J9" s="263"/>
      <c r="K9" s="263"/>
      <c r="L9" s="263"/>
      <c r="M9" s="66"/>
    </row>
    <row r="10" spans="1:13" ht="26.25" customHeight="1">
      <c r="A10" s="66"/>
      <c r="B10" s="264" t="s">
        <v>126</v>
      </c>
      <c r="C10" s="265"/>
      <c r="D10" s="265"/>
      <c r="E10" s="265"/>
      <c r="F10" s="266"/>
      <c r="G10" s="111"/>
      <c r="H10" s="264" t="s">
        <v>124</v>
      </c>
      <c r="I10" s="265"/>
      <c r="J10" s="265"/>
      <c r="K10" s="265"/>
      <c r="L10" s="266"/>
      <c r="M10" s="78"/>
    </row>
    <row r="11" spans="1:13" ht="12.75" customHeight="1">
      <c r="A11" s="66"/>
      <c r="B11" s="66"/>
      <c r="C11" s="129" t="s">
        <v>112</v>
      </c>
      <c r="D11" s="128"/>
      <c r="E11" s="273"/>
      <c r="F11" s="274"/>
      <c r="G11" s="111"/>
      <c r="H11" s="66"/>
      <c r="I11" s="129" t="s">
        <v>112</v>
      </c>
      <c r="J11" s="128"/>
      <c r="K11" s="277"/>
      <c r="L11" s="278"/>
      <c r="M11" s="127"/>
    </row>
    <row r="12" spans="1:13" ht="10.5" customHeight="1">
      <c r="A12" s="66"/>
      <c r="B12" s="66"/>
      <c r="C12" s="66"/>
      <c r="D12" s="66"/>
      <c r="E12" s="66"/>
      <c r="F12" s="66"/>
      <c r="G12" s="111"/>
      <c r="H12" s="66"/>
      <c r="I12" s="66"/>
      <c r="J12" s="66"/>
      <c r="K12" s="66"/>
      <c r="L12" s="66"/>
      <c r="M12" s="78"/>
    </row>
    <row r="13" spans="1:13" ht="25.5" customHeight="1">
      <c r="A13" s="66"/>
      <c r="B13" s="264" t="s">
        <v>116</v>
      </c>
      <c r="C13" s="265"/>
      <c r="D13" s="265"/>
      <c r="E13" s="265"/>
      <c r="F13" s="266"/>
      <c r="G13" s="111"/>
      <c r="H13" s="264" t="s">
        <v>117</v>
      </c>
      <c r="I13" s="265"/>
      <c r="J13" s="265"/>
      <c r="K13" s="265"/>
      <c r="L13" s="266"/>
      <c r="M13" s="78"/>
    </row>
    <row r="14" spans="1:13" ht="12.75" customHeight="1">
      <c r="A14" s="66"/>
      <c r="B14" s="66"/>
      <c r="C14" s="275" t="str">
        <f>IF(E14&lt;E17,"controllare","compilare")</f>
        <v>compilare</v>
      </c>
      <c r="D14" s="276"/>
      <c r="E14" s="277"/>
      <c r="F14" s="278"/>
      <c r="G14" s="111"/>
      <c r="H14" s="66"/>
      <c r="I14" s="66"/>
      <c r="J14" s="66"/>
      <c r="K14" s="287">
        <v>100</v>
      </c>
      <c r="L14" s="288"/>
      <c r="M14" s="78"/>
    </row>
    <row r="15" spans="1:13" ht="10.5" customHeight="1">
      <c r="A15" s="66"/>
      <c r="B15" s="66"/>
      <c r="C15" s="66"/>
      <c r="D15" s="66"/>
      <c r="E15" s="66"/>
      <c r="F15" s="66"/>
      <c r="G15" s="111"/>
      <c r="H15" s="66"/>
      <c r="I15" s="66"/>
      <c r="J15" s="66"/>
      <c r="K15" s="66"/>
      <c r="L15" s="66"/>
      <c r="M15" s="78"/>
    </row>
    <row r="16" spans="1:13" ht="25.5" customHeight="1">
      <c r="A16" s="66"/>
      <c r="B16" s="264" t="s">
        <v>115</v>
      </c>
      <c r="C16" s="265"/>
      <c r="D16" s="265"/>
      <c r="E16" s="265"/>
      <c r="F16" s="266"/>
      <c r="G16" s="111"/>
      <c r="H16" s="66"/>
      <c r="I16" s="66"/>
      <c r="J16" s="66"/>
      <c r="K16" s="66"/>
      <c r="L16" s="66"/>
      <c r="M16" s="66"/>
    </row>
    <row r="17" spans="1:13" s="85" customFormat="1" ht="12.75" customHeight="1">
      <c r="A17" s="71"/>
      <c r="B17" s="66"/>
      <c r="C17" s="275" t="str">
        <f>IF(E17&gt;E14,"controllare","compilare")</f>
        <v>compilare</v>
      </c>
      <c r="D17" s="276"/>
      <c r="E17" s="277"/>
      <c r="F17" s="278"/>
      <c r="G17" s="113"/>
      <c r="H17" s="71"/>
      <c r="I17" s="71"/>
      <c r="J17" s="71"/>
      <c r="K17" s="135"/>
      <c r="L17" s="135"/>
      <c r="M17" s="71"/>
    </row>
    <row r="18" spans="1:13" ht="10.5" customHeight="1">
      <c r="A18" s="66"/>
      <c r="B18" s="66"/>
      <c r="C18" s="66"/>
      <c r="D18" s="66"/>
      <c r="E18" s="66"/>
      <c r="F18" s="66"/>
      <c r="G18" s="111"/>
      <c r="H18" s="66"/>
      <c r="I18" s="66"/>
      <c r="J18" s="66"/>
      <c r="K18" s="78"/>
      <c r="L18" s="78"/>
      <c r="M18" s="66"/>
    </row>
    <row r="19" spans="1:13" ht="12.75" customHeight="1" thickBot="1">
      <c r="A19" s="81"/>
      <c r="B19" s="279" t="s">
        <v>123</v>
      </c>
      <c r="C19" s="280"/>
      <c r="D19" s="280"/>
      <c r="E19" s="280"/>
      <c r="F19" s="281"/>
      <c r="G19" s="111"/>
      <c r="H19" s="267" t="s">
        <v>118</v>
      </c>
      <c r="I19" s="268"/>
      <c r="J19" s="268"/>
      <c r="K19" s="268"/>
      <c r="L19" s="269"/>
      <c r="M19" s="90"/>
    </row>
    <row r="20" spans="1:13" s="85" customFormat="1" ht="14.25" thickBot="1" thickTop="1">
      <c r="A20" s="71"/>
      <c r="B20" s="282" t="e">
        <f>IF(E14&lt;E17,"ERRORE! sup.Fabbricato&lt;sup.Singola Unità Immob.",E11/E14*E17)</f>
        <v>#DIV/0!</v>
      </c>
      <c r="C20" s="283"/>
      <c r="D20" s="283"/>
      <c r="E20" s="283"/>
      <c r="F20" s="284"/>
      <c r="G20" s="113"/>
      <c r="H20" s="270">
        <f>K11*K14</f>
        <v>0</v>
      </c>
      <c r="I20" s="271"/>
      <c r="J20" s="271"/>
      <c r="K20" s="271"/>
      <c r="L20" s="272"/>
      <c r="M20" s="71"/>
    </row>
    <row r="21" spans="1:13" s="85" customFormat="1" ht="4.5" customHeight="1" thickTop="1">
      <c r="A21" s="71"/>
      <c r="B21" s="166"/>
      <c r="C21" s="166"/>
      <c r="D21" s="166"/>
      <c r="E21" s="166"/>
      <c r="F21" s="166"/>
      <c r="G21" s="113"/>
      <c r="H21" s="120"/>
      <c r="I21" s="120"/>
      <c r="J21" s="120"/>
      <c r="K21" s="136"/>
      <c r="L21" s="136"/>
      <c r="M21" s="71"/>
    </row>
    <row r="22" spans="1:13" ht="10.5" customHeight="1" thickBot="1">
      <c r="A22" s="66"/>
      <c r="B22" s="66"/>
      <c r="C22" s="120"/>
      <c r="D22" s="66"/>
      <c r="E22" s="112"/>
      <c r="F22" s="111"/>
      <c r="G22" s="67"/>
      <c r="H22" s="111"/>
      <c r="I22" s="167"/>
      <c r="J22" s="66"/>
      <c r="K22" s="78"/>
      <c r="L22" s="78"/>
      <c r="M22" s="66"/>
    </row>
    <row r="23" spans="1:13" ht="18.75" customHeight="1" thickBot="1" thickTop="1">
      <c r="A23" s="66"/>
      <c r="B23" s="66"/>
      <c r="C23" s="120"/>
      <c r="D23" s="66"/>
      <c r="E23" s="112"/>
      <c r="F23" s="168" t="s">
        <v>87</v>
      </c>
      <c r="G23" s="169"/>
      <c r="H23" s="170"/>
      <c r="I23" s="167"/>
      <c r="J23" s="66"/>
      <c r="K23" s="78"/>
      <c r="L23" s="78"/>
      <c r="M23" s="66"/>
    </row>
    <row r="24" spans="1:13" ht="10.5" customHeight="1" thickTop="1">
      <c r="A24" s="66"/>
      <c r="B24" s="66"/>
      <c r="C24" s="120"/>
      <c r="D24" s="66"/>
      <c r="E24" s="112"/>
      <c r="F24" s="171"/>
      <c r="G24" s="68"/>
      <c r="H24" s="172"/>
      <c r="I24" s="167"/>
      <c r="J24" s="66"/>
      <c r="K24" s="78"/>
      <c r="L24" s="78"/>
      <c r="M24" s="66"/>
    </row>
    <row r="25" spans="1:13" ht="4.5" customHeight="1">
      <c r="A25" s="66"/>
      <c r="B25" s="66"/>
      <c r="C25" s="66"/>
      <c r="D25" s="66"/>
      <c r="E25" s="132"/>
      <c r="F25" s="132"/>
      <c r="G25" s="111"/>
      <c r="H25" s="66"/>
      <c r="I25" s="66"/>
      <c r="J25" s="66"/>
      <c r="K25" s="66"/>
      <c r="L25" s="66"/>
      <c r="M25" s="66"/>
    </row>
    <row r="26" spans="1:13" ht="12.75" customHeight="1">
      <c r="A26" s="66"/>
      <c r="B26" s="193" t="s">
        <v>105</v>
      </c>
      <c r="C26" s="194"/>
      <c r="D26" s="194"/>
      <c r="E26" s="194"/>
      <c r="F26" s="195"/>
      <c r="G26" s="111"/>
      <c r="H26" s="193" t="s">
        <v>105</v>
      </c>
      <c r="I26" s="194"/>
      <c r="J26" s="194"/>
      <c r="K26" s="194"/>
      <c r="L26" s="195"/>
      <c r="M26" s="66"/>
    </row>
    <row r="27" spans="1:16" s="85" customFormat="1" ht="12.75">
      <c r="A27" s="71"/>
      <c r="B27" s="196"/>
      <c r="C27" s="197"/>
      <c r="D27" s="197"/>
      <c r="E27" s="197"/>
      <c r="F27" s="198"/>
      <c r="G27" s="113"/>
      <c r="H27" s="196"/>
      <c r="I27" s="197"/>
      <c r="J27" s="197"/>
      <c r="K27" s="197"/>
      <c r="L27" s="198"/>
      <c r="M27" s="71"/>
      <c r="P27" s="61"/>
    </row>
    <row r="28" spans="1:15" ht="12.75" customHeight="1">
      <c r="A28" s="66"/>
      <c r="B28" s="196"/>
      <c r="C28" s="197"/>
      <c r="D28" s="197"/>
      <c r="E28" s="197"/>
      <c r="F28" s="198"/>
      <c r="G28" s="111"/>
      <c r="H28" s="196"/>
      <c r="I28" s="197"/>
      <c r="J28" s="197"/>
      <c r="K28" s="197"/>
      <c r="L28" s="198"/>
      <c r="M28" s="66"/>
      <c r="N28" s="104" t="s">
        <v>94</v>
      </c>
      <c r="O28" s="125">
        <v>30.4</v>
      </c>
    </row>
    <row r="29" spans="1:15" ht="12.75">
      <c r="A29" s="66"/>
      <c r="B29" s="196"/>
      <c r="C29" s="197"/>
      <c r="D29" s="197"/>
      <c r="E29" s="197"/>
      <c r="F29" s="198"/>
      <c r="G29" s="111"/>
      <c r="H29" s="196"/>
      <c r="I29" s="197"/>
      <c r="J29" s="197"/>
      <c r="K29" s="197"/>
      <c r="L29" s="198"/>
      <c r="M29" s="66"/>
      <c r="N29" s="61" t="s">
        <v>96</v>
      </c>
      <c r="O29" s="126" t="e">
        <f>(#REF!-O28)/O28</f>
        <v>#REF!</v>
      </c>
    </row>
    <row r="30" spans="1:15" ht="12.75" customHeight="1">
      <c r="A30" s="66"/>
      <c r="B30" s="130"/>
      <c r="C30" s="92"/>
      <c r="D30" s="92" t="s">
        <v>106</v>
      </c>
      <c r="E30" s="92"/>
      <c r="F30" s="93"/>
      <c r="G30" s="111"/>
      <c r="H30" s="130"/>
      <c r="I30" s="92"/>
      <c r="J30" s="92" t="s">
        <v>106</v>
      </c>
      <c r="K30" s="92"/>
      <c r="L30" s="93"/>
      <c r="M30" s="66"/>
      <c r="N30" s="107" t="s">
        <v>95</v>
      </c>
      <c r="O30" s="126">
        <v>0.168</v>
      </c>
    </row>
    <row r="31" spans="1:13" ht="12.75" customHeight="1">
      <c r="A31" s="66"/>
      <c r="B31" s="131" t="s">
        <v>89</v>
      </c>
      <c r="C31" s="96" t="s">
        <v>1</v>
      </c>
      <c r="D31" s="96" t="s">
        <v>90</v>
      </c>
      <c r="E31" s="96" t="s">
        <v>2</v>
      </c>
      <c r="F31" s="97" t="s">
        <v>91</v>
      </c>
      <c r="G31" s="111"/>
      <c r="H31" s="131" t="s">
        <v>89</v>
      </c>
      <c r="I31" s="96" t="s">
        <v>1</v>
      </c>
      <c r="J31" s="96" t="s">
        <v>90</v>
      </c>
      <c r="K31" s="96" t="s">
        <v>2</v>
      </c>
      <c r="L31" s="97" t="s">
        <v>91</v>
      </c>
      <c r="M31" s="66"/>
    </row>
    <row r="32" spans="1:13" ht="25.5" customHeight="1">
      <c r="A32" s="66"/>
      <c r="B32" s="173" t="e">
        <f>B20</f>
        <v>#DIV/0!</v>
      </c>
      <c r="C32" s="174" t="s">
        <v>88</v>
      </c>
      <c r="D32" s="175" t="str">
        <f>IF(E11&lt;&gt;0,IF(','!F3=1,"scegli aliquota",(LOOKUP(','!F3,','!B4:B64,','!D4:D64))/1000),"inserisci valore lotto")</f>
        <v>inserisci valore lotto</v>
      </c>
      <c r="E32" s="176" t="s">
        <v>2</v>
      </c>
      <c r="F32" s="177" t="str">
        <f>IF(D32="inserisci valore lotto","-",IF(D32="scegli aliquota","-",B32*D32))</f>
        <v>-</v>
      </c>
      <c r="G32" s="111"/>
      <c r="H32" s="178">
        <f>H20</f>
        <v>0</v>
      </c>
      <c r="I32" s="174" t="s">
        <v>88</v>
      </c>
      <c r="J32" s="175" t="str">
        <f>IF(K11&lt;&gt;0,IF(','!F3=1,"scegli aliquota",(LOOKUP(','!F3,','!B4:B64,','!D4:D64))/1000),"inserisci superficie")</f>
        <v>inserisci superficie</v>
      </c>
      <c r="K32" s="176" t="s">
        <v>2</v>
      </c>
      <c r="L32" s="177" t="str">
        <f>IF(J32="inserisci superficie","-",IF(J32="scegli aliquota","-",H32*J32))</f>
        <v>-</v>
      </c>
      <c r="M32" s="66"/>
    </row>
    <row r="33" spans="1:13" ht="12.75" customHeight="1">
      <c r="A33" s="66"/>
      <c r="B33" s="99"/>
      <c r="C33" s="100"/>
      <c r="D33" s="100"/>
      <c r="E33" s="100"/>
      <c r="F33" s="101"/>
      <c r="G33" s="111"/>
      <c r="H33" s="99"/>
      <c r="I33" s="100"/>
      <c r="J33" s="100"/>
      <c r="K33" s="100"/>
      <c r="L33" s="101"/>
      <c r="M33" s="66"/>
    </row>
    <row r="34" spans="1:13" ht="6" customHeight="1">
      <c r="A34" s="111"/>
      <c r="B34" s="111"/>
      <c r="C34" s="111"/>
      <c r="D34" s="111"/>
      <c r="E34" s="112"/>
      <c r="F34" s="111"/>
      <c r="G34" s="113"/>
      <c r="H34" s="113"/>
      <c r="I34" s="113"/>
      <c r="J34" s="113"/>
      <c r="K34" s="113"/>
      <c r="L34" s="113"/>
      <c r="M34" s="111"/>
    </row>
    <row r="35" spans="1:13" ht="12.75">
      <c r="A35" s="111"/>
      <c r="B35" s="111" t="s">
        <v>14</v>
      </c>
      <c r="C35" s="111"/>
      <c r="D35" s="260">
        <f>'.'!B17</f>
        <v>42370</v>
      </c>
      <c r="E35" s="261"/>
      <c r="F35" s="261"/>
      <c r="G35" s="144"/>
      <c r="H35" s="215" t="s">
        <v>15</v>
      </c>
      <c r="I35" s="215"/>
      <c r="J35" s="215"/>
      <c r="K35" s="215"/>
      <c r="L35" s="215"/>
      <c r="M35" s="111"/>
    </row>
    <row r="36" spans="1:13" ht="12.75">
      <c r="A36" s="111"/>
      <c r="B36" s="111" t="s">
        <v>71</v>
      </c>
      <c r="C36" s="111"/>
      <c r="D36" s="211">
        <f>'.'!B18</f>
        <v>0</v>
      </c>
      <c r="E36" s="211"/>
      <c r="F36" s="111"/>
      <c r="G36" s="113"/>
      <c r="H36" s="201" t="s">
        <v>16</v>
      </c>
      <c r="I36" s="201"/>
      <c r="J36" s="201"/>
      <c r="K36" s="201"/>
      <c r="L36" s="201"/>
      <c r="M36" s="111"/>
    </row>
    <row r="37" spans="1:13" ht="6" customHeight="1">
      <c r="A37" s="111"/>
      <c r="B37" s="111"/>
      <c r="C37" s="111"/>
      <c r="D37" s="111"/>
      <c r="E37" s="112"/>
      <c r="F37" s="111"/>
      <c r="G37" s="113"/>
      <c r="H37" s="113"/>
      <c r="I37" s="113"/>
      <c r="J37" s="113"/>
      <c r="K37" s="113"/>
      <c r="L37" s="113"/>
      <c r="M37" s="111"/>
    </row>
    <row r="38" spans="1:13" ht="12.75" customHeight="1">
      <c r="A38" s="199" t="s">
        <v>125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ht="12.75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</row>
    <row r="41" spans="2:13" ht="12.75">
      <c r="B41" s="23"/>
      <c r="C41" s="145"/>
      <c r="D41" s="23"/>
      <c r="E41" s="145"/>
      <c r="F41" s="23"/>
      <c r="G41" s="23"/>
      <c r="H41" s="23"/>
      <c r="I41" s="23"/>
      <c r="J41" s="23"/>
      <c r="K41" s="23"/>
      <c r="L41" s="23"/>
      <c r="M41" s="23"/>
    </row>
    <row r="42" spans="1:13" ht="17.25" hidden="1" thickBot="1" thickTop="1">
      <c r="A42" s="66"/>
      <c r="B42" s="221" t="s">
        <v>36</v>
      </c>
      <c r="C42" s="222"/>
      <c r="D42" s="222"/>
      <c r="E42" s="222"/>
      <c r="F42" s="222"/>
      <c r="G42" s="222"/>
      <c r="H42" s="222"/>
      <c r="I42" s="222"/>
      <c r="J42" s="222"/>
      <c r="K42" s="222"/>
      <c r="L42" s="223"/>
      <c r="M42" s="146"/>
    </row>
    <row r="43" spans="1:13" ht="12.75" hidden="1">
      <c r="A43" s="66"/>
      <c r="B43" s="220" t="s">
        <v>38</v>
      </c>
      <c r="C43" s="220"/>
      <c r="D43" s="220"/>
      <c r="E43" s="220"/>
      <c r="F43" s="220"/>
      <c r="G43" s="220"/>
      <c r="H43" s="148" t="s">
        <v>37</v>
      </c>
      <c r="I43" s="148"/>
      <c r="J43" s="148"/>
      <c r="K43" s="149"/>
      <c r="L43" s="149">
        <v>1</v>
      </c>
      <c r="M43" s="146"/>
    </row>
    <row r="44" spans="1:13" ht="12.75" hidden="1">
      <c r="A44" s="66"/>
      <c r="B44" s="216" t="s">
        <v>39</v>
      </c>
      <c r="C44" s="216"/>
      <c r="D44" s="216"/>
      <c r="E44" s="216"/>
      <c r="F44" s="216"/>
      <c r="G44" s="216"/>
      <c r="H44" s="213" t="s">
        <v>37</v>
      </c>
      <c r="I44" s="213"/>
      <c r="J44" s="213"/>
      <c r="K44" s="150"/>
      <c r="L44" s="150">
        <v>0.8</v>
      </c>
      <c r="M44" s="146"/>
    </row>
    <row r="45" spans="1:13" ht="12.75" hidden="1">
      <c r="A45" s="66"/>
      <c r="B45" s="216" t="s">
        <v>40</v>
      </c>
      <c r="C45" s="216"/>
      <c r="D45" s="216"/>
      <c r="E45" s="216"/>
      <c r="F45" s="216"/>
      <c r="G45" s="216"/>
      <c r="H45" s="213" t="s">
        <v>37</v>
      </c>
      <c r="I45" s="213"/>
      <c r="J45" s="213"/>
      <c r="K45" s="150"/>
      <c r="L45" s="150">
        <v>0.5</v>
      </c>
      <c r="M45" s="146"/>
    </row>
    <row r="46" spans="1:13" ht="12.75" hidden="1">
      <c r="A46" s="66"/>
      <c r="B46" s="217" t="s">
        <v>42</v>
      </c>
      <c r="C46" s="218"/>
      <c r="D46" s="218"/>
      <c r="E46" s="218"/>
      <c r="F46" s="218"/>
      <c r="G46" s="218"/>
      <c r="H46" s="218"/>
      <c r="I46" s="218"/>
      <c r="J46" s="219"/>
      <c r="K46" s="214">
        <v>0.5</v>
      </c>
      <c r="L46" s="214"/>
      <c r="M46" s="146"/>
    </row>
    <row r="47" spans="1:13" ht="12.75" hidden="1">
      <c r="A47" s="66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146"/>
    </row>
    <row r="48" spans="1:13" ht="12.75" hidden="1">
      <c r="A48" s="66"/>
      <c r="B48" s="151" t="s">
        <v>43</v>
      </c>
      <c r="C48" s="151"/>
      <c r="D48" s="151"/>
      <c r="E48" s="151"/>
      <c r="F48" s="151"/>
      <c r="G48" s="154">
        <v>1</v>
      </c>
      <c r="H48" s="155"/>
      <c r="I48" s="151"/>
      <c r="J48" s="23">
        <v>1</v>
      </c>
      <c r="K48" s="156" t="e">
        <f>LOOKUP(J48,#REF!,G48:G49)</f>
        <v>#REF!</v>
      </c>
      <c r="L48" s="146"/>
      <c r="M48" s="146"/>
    </row>
    <row r="49" spans="1:13" ht="12.75" hidden="1">
      <c r="A49" s="66"/>
      <c r="B49" s="151" t="s">
        <v>44</v>
      </c>
      <c r="C49" s="151"/>
      <c r="D49" s="151"/>
      <c r="E49" s="151"/>
      <c r="F49" s="151"/>
      <c r="G49" s="154">
        <v>0.75</v>
      </c>
      <c r="H49" s="155"/>
      <c r="I49" s="151"/>
      <c r="J49" s="23">
        <v>1</v>
      </c>
      <c r="K49" s="156" t="e">
        <f>LOOKUP(J49,#REF!,L43:L45)</f>
        <v>#REF!</v>
      </c>
      <c r="L49" s="146"/>
      <c r="M49" s="146"/>
    </row>
    <row r="50" spans="1:13" ht="12.75" hidden="1">
      <c r="A50" s="66"/>
      <c r="B50" s="151"/>
      <c r="C50" s="151"/>
      <c r="D50" s="151"/>
      <c r="E50" s="151"/>
      <c r="F50" s="151"/>
      <c r="G50" s="154"/>
      <c r="H50" s="151"/>
      <c r="I50" s="151"/>
      <c r="J50" s="157">
        <v>1</v>
      </c>
      <c r="K50" s="156" t="e">
        <f>LOOKUP(J50,#REF!,G51:G52)</f>
        <v>#REF!</v>
      </c>
      <c r="L50" s="146"/>
      <c r="M50" s="146"/>
    </row>
    <row r="51" spans="1:13" ht="12.75" hidden="1">
      <c r="A51" s="66"/>
      <c r="B51" s="151" t="s">
        <v>48</v>
      </c>
      <c r="C51" s="151"/>
      <c r="D51" s="151"/>
      <c r="E51" s="151"/>
      <c r="F51" s="151"/>
      <c r="G51" s="154">
        <v>1</v>
      </c>
      <c r="H51" s="155"/>
      <c r="I51" s="151"/>
      <c r="J51" s="23"/>
      <c r="K51" s="23"/>
      <c r="L51" s="146"/>
      <c r="M51" s="146"/>
    </row>
    <row r="52" spans="1:13" ht="12.75" hidden="1">
      <c r="A52" s="66"/>
      <c r="B52" s="151" t="s">
        <v>49</v>
      </c>
      <c r="C52" s="151"/>
      <c r="D52" s="151"/>
      <c r="E52" s="151"/>
      <c r="F52" s="151"/>
      <c r="G52" s="154">
        <v>0.5</v>
      </c>
      <c r="H52" s="155"/>
      <c r="I52" s="151"/>
      <c r="J52" s="152"/>
      <c r="K52" s="153"/>
      <c r="L52" s="146"/>
      <c r="M52" s="146"/>
    </row>
    <row r="53" spans="1:13" ht="12.75" hidden="1">
      <c r="A53" s="66"/>
      <c r="B53" s="151"/>
      <c r="C53" s="151"/>
      <c r="D53" s="151"/>
      <c r="E53" s="151"/>
      <c r="F53" s="151"/>
      <c r="G53" s="151"/>
      <c r="H53" s="151"/>
      <c r="I53" s="151"/>
      <c r="J53" s="152"/>
      <c r="K53" s="153"/>
      <c r="L53" s="146"/>
      <c r="M53" s="146"/>
    </row>
    <row r="54" spans="2:13" ht="12.75">
      <c r="B54" s="145"/>
      <c r="C54" s="145"/>
      <c r="D54" s="165"/>
      <c r="E54" s="145"/>
      <c r="F54" s="23"/>
      <c r="G54" s="23"/>
      <c r="H54" s="23"/>
      <c r="I54" s="23"/>
      <c r="J54" s="23"/>
      <c r="K54" s="23"/>
      <c r="L54" s="23"/>
      <c r="M54" s="23"/>
    </row>
    <row r="55" spans="2:13" ht="12.7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</row>
    <row r="56" spans="2:13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</row>
    <row r="57" spans="3:5" ht="12.75">
      <c r="C57" s="61"/>
      <c r="E57" s="61"/>
    </row>
    <row r="58" spans="3:5" ht="12.75">
      <c r="C58" s="61"/>
      <c r="E58" s="61"/>
    </row>
    <row r="59" spans="3:5" ht="12.75">
      <c r="C59" s="61"/>
      <c r="E59" s="61"/>
    </row>
    <row r="60" spans="3:5" ht="12.75">
      <c r="C60" s="61"/>
      <c r="E60" s="61"/>
    </row>
    <row r="61" spans="3:5" ht="12.75">
      <c r="C61" s="61"/>
      <c r="E61" s="61"/>
    </row>
    <row r="62" spans="3:5" ht="12.75">
      <c r="C62" s="61"/>
      <c r="E62" s="61"/>
    </row>
    <row r="63" spans="3:5" ht="12.75">
      <c r="C63" s="61"/>
      <c r="E63" s="61"/>
    </row>
    <row r="64" spans="3:5" ht="12.75">
      <c r="C64" s="61"/>
      <c r="E64" s="61"/>
    </row>
  </sheetData>
  <sheetProtection password="CDA9" sheet="1"/>
  <mergeCells count="39">
    <mergeCell ref="A1:O1"/>
    <mergeCell ref="H7:L7"/>
    <mergeCell ref="G3:L3"/>
    <mergeCell ref="G4:L4"/>
    <mergeCell ref="G5:L5"/>
    <mergeCell ref="B16:F16"/>
    <mergeCell ref="K11:L11"/>
    <mergeCell ref="E14:F14"/>
    <mergeCell ref="H13:L13"/>
    <mergeCell ref="K14:L14"/>
    <mergeCell ref="H26:L29"/>
    <mergeCell ref="H20:L20"/>
    <mergeCell ref="B10:F10"/>
    <mergeCell ref="B13:F13"/>
    <mergeCell ref="E11:F11"/>
    <mergeCell ref="C14:D14"/>
    <mergeCell ref="E17:F17"/>
    <mergeCell ref="B19:F19"/>
    <mergeCell ref="B20:F20"/>
    <mergeCell ref="C17:D17"/>
    <mergeCell ref="B45:G45"/>
    <mergeCell ref="H45:J45"/>
    <mergeCell ref="B46:J46"/>
    <mergeCell ref="K46:L46"/>
    <mergeCell ref="B3:D5"/>
    <mergeCell ref="B8:F9"/>
    <mergeCell ref="H8:L9"/>
    <mergeCell ref="H10:L10"/>
    <mergeCell ref="H19:L19"/>
    <mergeCell ref="B26:F29"/>
    <mergeCell ref="D35:F35"/>
    <mergeCell ref="H35:L35"/>
    <mergeCell ref="D36:E36"/>
    <mergeCell ref="H36:L36"/>
    <mergeCell ref="B44:G44"/>
    <mergeCell ref="H44:J44"/>
    <mergeCell ref="A38:M39"/>
    <mergeCell ref="B42:L42"/>
    <mergeCell ref="B43:G43"/>
  </mergeCells>
  <conditionalFormatting sqref="B32 F32">
    <cfRule type="expression" priority="1" dxfId="7" stopIfTrue="1">
      <formula>ISERROR(B32)</formula>
    </cfRule>
  </conditionalFormatting>
  <conditionalFormatting sqref="J32">
    <cfRule type="cellIs" priority="2" dxfId="4" operator="equal" stopIfTrue="1">
      <formula>"scegli aliquota"</formula>
    </cfRule>
    <cfRule type="cellIs" priority="3" dxfId="3" operator="equal" stopIfTrue="1">
      <formula>"inserisci superficie"</formula>
    </cfRule>
  </conditionalFormatting>
  <conditionalFormatting sqref="D32">
    <cfRule type="cellIs" priority="4" dxfId="4" operator="equal" stopIfTrue="1">
      <formula>"scegli aliquota"</formula>
    </cfRule>
    <cfRule type="cellIs" priority="5" dxfId="3" operator="equal" stopIfTrue="1">
      <formula>"inserisci valore lotto"</formula>
    </cfRule>
  </conditionalFormatting>
  <conditionalFormatting sqref="C14 C17">
    <cfRule type="cellIs" priority="6" dxfId="1" operator="equal" stopIfTrue="1">
      <formula>"controllare"</formula>
    </cfRule>
  </conditionalFormatting>
  <conditionalFormatting sqref="B20:F20">
    <cfRule type="cellIs" priority="7" dxfId="1" operator="equal" stopIfTrue="1">
      <formula>"ERRORE! sup.Fabbricato&lt;sup.Singola Unità Immob."</formula>
    </cfRule>
    <cfRule type="expression" priority="8" dxfId="0" stopIfTrue="1">
      <formula>ISERROR(B20)</formula>
    </cfRule>
  </conditionalFormatting>
  <printOptions horizontalCentered="1" verticalCentered="1"/>
  <pageMargins left="0.7874015748031497" right="0.7874015748031497" top="0.5905511811023623" bottom="0.5905511811023623" header="0" footer="0"/>
  <pageSetup horizontalDpi="600" verticalDpi="600" orientation="landscape" paperSize="9" r:id="rId3"/>
  <ignoredErrors>
    <ignoredError sqref="B32 B20" evalError="1"/>
    <ignoredError sqref="H20" unlockedFormula="1"/>
  </ignoredErrors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4"/>
  <sheetViews>
    <sheetView zoomScalePageLayoutView="0" workbookViewId="0" topLeftCell="F16">
      <selection activeCell="A16" sqref="A1:E16384"/>
    </sheetView>
  </sheetViews>
  <sheetFormatPr defaultColWidth="9.140625" defaultRowHeight="12.75"/>
  <cols>
    <col min="1" max="1" width="12.00390625" style="0" hidden="1" customWidth="1"/>
    <col min="2" max="5" width="0" style="0" hidden="1" customWidth="1"/>
  </cols>
  <sheetData>
    <row r="2" spans="2:6" ht="12.75">
      <c r="B2" s="61"/>
      <c r="C2" s="114"/>
      <c r="D2" s="61"/>
      <c r="E2" s="114"/>
      <c r="F2" s="61" t="s">
        <v>90</v>
      </c>
    </row>
    <row r="3" spans="2:6" ht="12.75">
      <c r="B3" s="114">
        <v>1</v>
      </c>
      <c r="C3" s="114"/>
      <c r="D3" s="117" t="s">
        <v>99</v>
      </c>
      <c r="E3" s="114"/>
      <c r="F3" s="145">
        <v>1</v>
      </c>
    </row>
    <row r="4" spans="2:6" ht="12.75">
      <c r="B4" s="114">
        <v>2</v>
      </c>
      <c r="C4" s="114"/>
      <c r="D4" s="118">
        <v>4.6</v>
      </c>
      <c r="E4" s="114"/>
      <c r="F4" s="61"/>
    </row>
    <row r="5" spans="2:6" ht="12.75">
      <c r="B5" s="114">
        <v>3</v>
      </c>
      <c r="C5" s="114"/>
      <c r="D5" s="119">
        <f>D4+0.1</f>
        <v>4.699999999999999</v>
      </c>
      <c r="E5" s="114"/>
      <c r="F5" s="61"/>
    </row>
    <row r="6" spans="2:6" ht="12.75">
      <c r="B6" s="114">
        <v>4</v>
      </c>
      <c r="C6" s="114"/>
      <c r="D6" s="119">
        <f aca="true" t="shared" si="0" ref="D6:D64">D5+0.1</f>
        <v>4.799999999999999</v>
      </c>
      <c r="E6" s="114"/>
      <c r="F6" s="61"/>
    </row>
    <row r="7" spans="2:6" ht="12.75">
      <c r="B7" s="114">
        <v>5</v>
      </c>
      <c r="C7" s="114"/>
      <c r="D7" s="119">
        <f t="shared" si="0"/>
        <v>4.899999999999999</v>
      </c>
      <c r="E7" s="114"/>
      <c r="F7" s="61"/>
    </row>
    <row r="8" spans="2:6" ht="12.75">
      <c r="B8" s="114">
        <v>6</v>
      </c>
      <c r="C8" s="114"/>
      <c r="D8" s="119">
        <f t="shared" si="0"/>
        <v>4.999999999999998</v>
      </c>
      <c r="E8" s="114"/>
      <c r="F8" s="61"/>
    </row>
    <row r="9" spans="2:6" ht="12.75">
      <c r="B9" s="114">
        <v>7</v>
      </c>
      <c r="C9" s="114"/>
      <c r="D9" s="119">
        <f t="shared" si="0"/>
        <v>5.099999999999998</v>
      </c>
      <c r="E9" s="114"/>
      <c r="F9" s="61"/>
    </row>
    <row r="10" spans="2:6" ht="12.75">
      <c r="B10" s="114">
        <v>8</v>
      </c>
      <c r="C10" s="114"/>
      <c r="D10" s="119">
        <f t="shared" si="0"/>
        <v>5.1999999999999975</v>
      </c>
      <c r="E10" s="114"/>
      <c r="F10" s="61"/>
    </row>
    <row r="11" spans="2:6" ht="12.75">
      <c r="B11" s="114">
        <v>9</v>
      </c>
      <c r="C11" s="114"/>
      <c r="D11" s="119">
        <f t="shared" si="0"/>
        <v>5.299999999999997</v>
      </c>
      <c r="E11" s="114"/>
      <c r="F11" s="61"/>
    </row>
    <row r="12" spans="2:6" ht="12.75">
      <c r="B12" s="114">
        <v>10</v>
      </c>
      <c r="C12" s="114"/>
      <c r="D12" s="119">
        <f t="shared" si="0"/>
        <v>5.399999999999997</v>
      </c>
      <c r="E12" s="114"/>
      <c r="F12" s="61"/>
    </row>
    <row r="13" spans="2:6" ht="12.75">
      <c r="B13" s="114">
        <v>11</v>
      </c>
      <c r="C13" s="114"/>
      <c r="D13" s="119">
        <f t="shared" si="0"/>
        <v>5.4999999999999964</v>
      </c>
      <c r="E13" s="114"/>
      <c r="F13" s="61"/>
    </row>
    <row r="14" spans="2:6" ht="12.75">
      <c r="B14" s="114">
        <v>12</v>
      </c>
      <c r="C14" s="114"/>
      <c r="D14" s="119">
        <f t="shared" si="0"/>
        <v>5.599999999999996</v>
      </c>
      <c r="E14" s="114"/>
      <c r="F14" s="61"/>
    </row>
    <row r="15" spans="2:6" ht="12.75">
      <c r="B15" s="114">
        <v>13</v>
      </c>
      <c r="C15" s="114"/>
      <c r="D15" s="119">
        <f t="shared" si="0"/>
        <v>5.699999999999996</v>
      </c>
      <c r="E15" s="114"/>
      <c r="F15" s="61"/>
    </row>
    <row r="16" spans="2:6" ht="12.75">
      <c r="B16" s="114">
        <v>14</v>
      </c>
      <c r="C16" s="114"/>
      <c r="D16" s="119">
        <f t="shared" si="0"/>
        <v>5.799999999999995</v>
      </c>
      <c r="E16" s="114"/>
      <c r="F16" s="61"/>
    </row>
    <row r="17" spans="2:6" ht="12.75">
      <c r="B17" s="114">
        <v>15</v>
      </c>
      <c r="C17" s="114"/>
      <c r="D17" s="119">
        <f t="shared" si="0"/>
        <v>5.899999999999995</v>
      </c>
      <c r="E17" s="114"/>
      <c r="F17" s="61"/>
    </row>
    <row r="18" spans="2:6" ht="12.75">
      <c r="B18" s="114">
        <v>16</v>
      </c>
      <c r="C18" s="114"/>
      <c r="D18" s="119">
        <f t="shared" si="0"/>
        <v>5.999999999999995</v>
      </c>
      <c r="E18" s="114"/>
      <c r="F18" s="61"/>
    </row>
    <row r="19" spans="2:6" ht="12.75">
      <c r="B19" s="114">
        <v>17</v>
      </c>
      <c r="C19" s="114"/>
      <c r="D19" s="119">
        <f t="shared" si="0"/>
        <v>6.099999999999994</v>
      </c>
      <c r="E19" s="114"/>
      <c r="F19" s="61"/>
    </row>
    <row r="20" spans="2:6" ht="12.75">
      <c r="B20" s="114">
        <v>18</v>
      </c>
      <c r="C20" s="114"/>
      <c r="D20" s="119">
        <f t="shared" si="0"/>
        <v>6.199999999999994</v>
      </c>
      <c r="E20" s="114"/>
      <c r="F20" s="61"/>
    </row>
    <row r="21" spans="2:6" ht="12.75">
      <c r="B21" s="114">
        <v>19</v>
      </c>
      <c r="C21" s="114"/>
      <c r="D21" s="119">
        <f t="shared" si="0"/>
        <v>6.299999999999994</v>
      </c>
      <c r="E21" s="114"/>
      <c r="F21" s="61"/>
    </row>
    <row r="22" spans="2:6" ht="12.75">
      <c r="B22" s="114">
        <v>20</v>
      </c>
      <c r="C22" s="114"/>
      <c r="D22" s="119">
        <f t="shared" si="0"/>
        <v>6.399999999999993</v>
      </c>
      <c r="E22" s="114"/>
      <c r="F22" s="61"/>
    </row>
    <row r="23" spans="2:6" ht="12.75">
      <c r="B23" s="114">
        <v>21</v>
      </c>
      <c r="C23" s="114"/>
      <c r="D23" s="119">
        <f t="shared" si="0"/>
        <v>6.499999999999993</v>
      </c>
      <c r="E23" s="114"/>
      <c r="F23" s="61"/>
    </row>
    <row r="24" spans="2:6" ht="12.75">
      <c r="B24" s="114">
        <v>22</v>
      </c>
      <c r="C24" s="114"/>
      <c r="D24" s="119">
        <f t="shared" si="0"/>
        <v>6.5999999999999925</v>
      </c>
      <c r="E24" s="114"/>
      <c r="F24" s="61"/>
    </row>
    <row r="25" spans="2:6" ht="12.75">
      <c r="B25" s="114">
        <v>23</v>
      </c>
      <c r="C25" s="114"/>
      <c r="D25" s="119">
        <f t="shared" si="0"/>
        <v>6.699999999999992</v>
      </c>
      <c r="E25" s="114"/>
      <c r="F25" s="61"/>
    </row>
    <row r="26" spans="2:4" ht="12.75">
      <c r="B26" s="114">
        <v>24</v>
      </c>
      <c r="D26" s="119">
        <f t="shared" si="0"/>
        <v>6.799999999999992</v>
      </c>
    </row>
    <row r="27" spans="2:4" ht="12.75">
      <c r="B27" s="114">
        <v>25</v>
      </c>
      <c r="D27" s="119">
        <f t="shared" si="0"/>
        <v>6.8999999999999915</v>
      </c>
    </row>
    <row r="28" spans="2:4" ht="12.75">
      <c r="B28" s="114">
        <v>26</v>
      </c>
      <c r="D28" s="119">
        <f t="shared" si="0"/>
        <v>6.999999999999991</v>
      </c>
    </row>
    <row r="29" spans="2:4" ht="12.75">
      <c r="B29" s="114">
        <v>27</v>
      </c>
      <c r="D29" s="119">
        <f t="shared" si="0"/>
        <v>7.099999999999991</v>
      </c>
    </row>
    <row r="30" spans="2:4" ht="12.75">
      <c r="B30" s="114">
        <v>28</v>
      </c>
      <c r="D30" s="119">
        <f t="shared" si="0"/>
        <v>7.19999999999999</v>
      </c>
    </row>
    <row r="31" spans="2:4" ht="12.75">
      <c r="B31" s="114">
        <v>29</v>
      </c>
      <c r="D31" s="119">
        <f t="shared" si="0"/>
        <v>7.29999999999999</v>
      </c>
    </row>
    <row r="32" spans="2:4" ht="12.75">
      <c r="B32" s="114">
        <v>30</v>
      </c>
      <c r="D32" s="119">
        <f t="shared" si="0"/>
        <v>7.39999999999999</v>
      </c>
    </row>
    <row r="33" spans="2:4" ht="12.75">
      <c r="B33" s="114">
        <v>31</v>
      </c>
      <c r="D33" s="119">
        <f t="shared" si="0"/>
        <v>7.499999999999989</v>
      </c>
    </row>
    <row r="34" spans="1:4" ht="12.75">
      <c r="A34" t="s">
        <v>104</v>
      </c>
      <c r="B34" s="114">
        <v>32</v>
      </c>
      <c r="D34" s="119">
        <f t="shared" si="0"/>
        <v>7.599999999999989</v>
      </c>
    </row>
    <row r="35" spans="2:4" ht="12.75">
      <c r="B35" s="114">
        <v>33</v>
      </c>
      <c r="D35" s="119">
        <f t="shared" si="0"/>
        <v>7.699999999999989</v>
      </c>
    </row>
    <row r="36" spans="2:4" ht="12.75">
      <c r="B36" s="114">
        <v>34</v>
      </c>
      <c r="D36" s="119">
        <f t="shared" si="0"/>
        <v>7.799999999999988</v>
      </c>
    </row>
    <row r="37" spans="2:4" ht="12.75">
      <c r="B37" s="114">
        <v>35</v>
      </c>
      <c r="D37" s="119">
        <f t="shared" si="0"/>
        <v>7.899999999999988</v>
      </c>
    </row>
    <row r="38" spans="2:4" ht="12.75">
      <c r="B38" s="114">
        <v>36</v>
      </c>
      <c r="D38" s="119">
        <f t="shared" si="0"/>
        <v>7.999999999999988</v>
      </c>
    </row>
    <row r="39" spans="2:4" ht="12.75">
      <c r="B39" s="114">
        <v>37</v>
      </c>
      <c r="D39" s="119">
        <f t="shared" si="0"/>
        <v>8.099999999999987</v>
      </c>
    </row>
    <row r="40" spans="2:4" ht="12.75">
      <c r="B40" s="114">
        <v>38</v>
      </c>
      <c r="D40" s="119">
        <f t="shared" si="0"/>
        <v>8.199999999999987</v>
      </c>
    </row>
    <row r="41" spans="2:4" ht="12.75">
      <c r="B41" s="114">
        <v>39</v>
      </c>
      <c r="D41" s="119">
        <f t="shared" si="0"/>
        <v>8.299999999999986</v>
      </c>
    </row>
    <row r="42" spans="2:4" ht="12.75">
      <c r="B42" s="114">
        <v>40</v>
      </c>
      <c r="D42" s="119">
        <f t="shared" si="0"/>
        <v>8.399999999999986</v>
      </c>
    </row>
    <row r="43" spans="2:4" ht="12.75">
      <c r="B43" s="114">
        <v>41</v>
      </c>
      <c r="D43" s="119">
        <f t="shared" si="0"/>
        <v>8.499999999999986</v>
      </c>
    </row>
    <row r="44" spans="2:4" ht="12.75">
      <c r="B44" s="114">
        <v>42</v>
      </c>
      <c r="D44" s="119">
        <f t="shared" si="0"/>
        <v>8.599999999999985</v>
      </c>
    </row>
    <row r="45" spans="2:4" ht="12.75">
      <c r="B45" s="114">
        <v>43</v>
      </c>
      <c r="D45" s="119">
        <f t="shared" si="0"/>
        <v>8.699999999999985</v>
      </c>
    </row>
    <row r="46" spans="2:4" ht="12.75">
      <c r="B46" s="114">
        <v>44</v>
      </c>
      <c r="D46" s="119">
        <f t="shared" si="0"/>
        <v>8.799999999999985</v>
      </c>
    </row>
    <row r="47" spans="2:4" ht="12.75">
      <c r="B47" s="114">
        <v>45</v>
      </c>
      <c r="D47" s="119">
        <f t="shared" si="0"/>
        <v>8.899999999999984</v>
      </c>
    </row>
    <row r="48" spans="2:4" ht="12.75">
      <c r="B48" s="114">
        <v>46</v>
      </c>
      <c r="D48" s="119">
        <f t="shared" si="0"/>
        <v>8.999999999999984</v>
      </c>
    </row>
    <row r="49" spans="2:4" ht="12.75">
      <c r="B49" s="114">
        <v>47</v>
      </c>
      <c r="D49" s="119">
        <f t="shared" si="0"/>
        <v>9.099999999999984</v>
      </c>
    </row>
    <row r="50" spans="2:4" ht="12.75">
      <c r="B50" s="114">
        <v>48</v>
      </c>
      <c r="D50" s="119">
        <f t="shared" si="0"/>
        <v>9.199999999999983</v>
      </c>
    </row>
    <row r="51" spans="2:4" ht="12.75">
      <c r="B51" s="114">
        <v>49</v>
      </c>
      <c r="D51" s="119">
        <f t="shared" si="0"/>
        <v>9.299999999999983</v>
      </c>
    </row>
    <row r="52" spans="2:4" ht="12.75">
      <c r="B52" s="114">
        <v>50</v>
      </c>
      <c r="D52" s="119">
        <f t="shared" si="0"/>
        <v>9.399999999999983</v>
      </c>
    </row>
    <row r="53" spans="2:4" ht="12.75">
      <c r="B53" s="114">
        <v>51</v>
      </c>
      <c r="D53" s="119">
        <f t="shared" si="0"/>
        <v>9.499999999999982</v>
      </c>
    </row>
    <row r="54" spans="2:4" ht="12.75">
      <c r="B54" s="114">
        <v>52</v>
      </c>
      <c r="D54" s="119">
        <f t="shared" si="0"/>
        <v>9.599999999999982</v>
      </c>
    </row>
    <row r="55" spans="2:4" ht="12.75">
      <c r="B55" s="114">
        <v>53</v>
      </c>
      <c r="D55" s="119">
        <f t="shared" si="0"/>
        <v>9.699999999999982</v>
      </c>
    </row>
    <row r="56" spans="2:4" ht="12.75">
      <c r="B56" s="114">
        <v>54</v>
      </c>
      <c r="D56" s="119">
        <f t="shared" si="0"/>
        <v>9.799999999999981</v>
      </c>
    </row>
    <row r="57" spans="2:4" ht="12.75">
      <c r="B57" s="114">
        <v>55</v>
      </c>
      <c r="D57" s="119">
        <f t="shared" si="0"/>
        <v>9.89999999999998</v>
      </c>
    </row>
    <row r="58" spans="2:4" ht="12.75">
      <c r="B58" s="114">
        <v>56</v>
      </c>
      <c r="D58" s="119">
        <f t="shared" si="0"/>
        <v>9.99999999999998</v>
      </c>
    </row>
    <row r="59" spans="2:4" ht="12.75">
      <c r="B59" s="114">
        <v>57</v>
      </c>
      <c r="D59" s="119">
        <f t="shared" si="0"/>
        <v>10.09999999999998</v>
      </c>
    </row>
    <row r="60" spans="2:4" ht="12.75">
      <c r="B60" s="114">
        <v>58</v>
      </c>
      <c r="D60" s="119">
        <f t="shared" si="0"/>
        <v>10.19999999999998</v>
      </c>
    </row>
    <row r="61" spans="2:4" ht="12.75">
      <c r="B61" s="114">
        <v>59</v>
      </c>
      <c r="D61" s="119">
        <f t="shared" si="0"/>
        <v>10.29999999999998</v>
      </c>
    </row>
    <row r="62" spans="2:4" ht="12.75">
      <c r="B62" s="114">
        <v>60</v>
      </c>
      <c r="D62" s="119">
        <f t="shared" si="0"/>
        <v>10.399999999999979</v>
      </c>
    </row>
    <row r="63" spans="2:4" ht="12.75">
      <c r="B63" s="114">
        <v>61</v>
      </c>
      <c r="D63" s="119">
        <f t="shared" si="0"/>
        <v>10.499999999999979</v>
      </c>
    </row>
    <row r="64" spans="2:4" ht="12.75">
      <c r="B64" s="114">
        <v>62</v>
      </c>
      <c r="D64" s="119">
        <f t="shared" si="0"/>
        <v>10.599999999999978</v>
      </c>
    </row>
  </sheetData>
  <sheetProtection password="CDA9" sheet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8" sqref="C38"/>
    </sheetView>
  </sheetViews>
  <sheetFormatPr defaultColWidth="9.140625" defaultRowHeight="12.75"/>
  <cols>
    <col min="1" max="1" width="15.7109375" style="45" customWidth="1"/>
    <col min="2" max="2" width="27.57421875" style="35" customWidth="1"/>
    <col min="3" max="4" width="10.8515625" style="35" customWidth="1"/>
    <col min="5" max="8" width="11.8515625" style="35" customWidth="1"/>
    <col min="9" max="9" width="3.140625" style="35" customWidth="1"/>
    <col min="10" max="11" width="10.8515625" style="35" customWidth="1"/>
    <col min="12" max="14" width="11.7109375" style="35" customWidth="1"/>
    <col min="15" max="18" width="9.140625" style="35" customWidth="1"/>
    <col min="19" max="16384" width="9.140625" style="35" customWidth="1"/>
  </cols>
  <sheetData>
    <row r="1" spans="1:15" ht="20.25" customHeight="1" thickTop="1">
      <c r="A1" s="299" t="s">
        <v>51</v>
      </c>
      <c r="B1" s="300"/>
      <c r="C1" s="305" t="s">
        <v>52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</row>
    <row r="2" spans="1:15" ht="25.5" customHeight="1">
      <c r="A2" s="301"/>
      <c r="B2" s="302"/>
      <c r="C2" s="310" t="s">
        <v>53</v>
      </c>
      <c r="D2" s="308"/>
      <c r="E2" s="308"/>
      <c r="F2" s="309"/>
      <c r="G2" s="56" t="s">
        <v>101</v>
      </c>
      <c r="H2" s="140"/>
      <c r="I2" s="296" t="b">
        <v>1</v>
      </c>
      <c r="J2" s="307" t="s">
        <v>130</v>
      </c>
      <c r="K2" s="308"/>
      <c r="L2" s="308"/>
      <c r="M2" s="309"/>
      <c r="N2" s="56" t="s">
        <v>101</v>
      </c>
      <c r="O2" s="139" t="b">
        <v>1</v>
      </c>
    </row>
    <row r="3" spans="1:15" ht="16.5" thickBot="1">
      <c r="A3" s="303"/>
      <c r="B3" s="304"/>
      <c r="C3" s="311" t="s">
        <v>54</v>
      </c>
      <c r="D3" s="312"/>
      <c r="E3" s="312" t="s">
        <v>55</v>
      </c>
      <c r="F3" s="312"/>
      <c r="G3" s="138" t="s">
        <v>121</v>
      </c>
      <c r="H3" s="313" t="s">
        <v>56</v>
      </c>
      <c r="I3" s="297"/>
      <c r="J3" s="312" t="s">
        <v>54</v>
      </c>
      <c r="K3" s="312"/>
      <c r="L3" s="312" t="s">
        <v>55</v>
      </c>
      <c r="M3" s="312"/>
      <c r="N3" s="138" t="s">
        <v>121</v>
      </c>
      <c r="O3" s="313" t="s">
        <v>56</v>
      </c>
    </row>
    <row r="4" spans="1:15" ht="16.5" thickTop="1">
      <c r="A4" s="36"/>
      <c r="B4" s="37"/>
      <c r="C4" s="38" t="s">
        <v>57</v>
      </c>
      <c r="D4" s="38" t="s">
        <v>58</v>
      </c>
      <c r="E4" s="38" t="s">
        <v>57</v>
      </c>
      <c r="F4" s="38" t="s">
        <v>58</v>
      </c>
      <c r="G4" s="38" t="s">
        <v>102</v>
      </c>
      <c r="H4" s="314"/>
      <c r="I4" s="297"/>
      <c r="J4" s="38" t="s">
        <v>57</v>
      </c>
      <c r="K4" s="38" t="s">
        <v>58</v>
      </c>
      <c r="L4" s="38" t="s">
        <v>57</v>
      </c>
      <c r="M4" s="38" t="s">
        <v>58</v>
      </c>
      <c r="N4" s="38" t="s">
        <v>102</v>
      </c>
      <c r="O4" s="314"/>
    </row>
    <row r="5" spans="1:15" ht="12.75">
      <c r="A5" s="295" t="s">
        <v>59</v>
      </c>
      <c r="B5" s="41" t="s">
        <v>60</v>
      </c>
      <c r="C5" s="42">
        <v>950</v>
      </c>
      <c r="D5" s="42">
        <v>1350</v>
      </c>
      <c r="E5" s="42">
        <v>3</v>
      </c>
      <c r="F5" s="42">
        <v>4.2</v>
      </c>
      <c r="G5" s="42">
        <f>IF($I$2,(C5+(D5-C5)*$B$21)*1.3,C5+(D5-C5)*$B$21)</f>
        <v>1491.1000000000001</v>
      </c>
      <c r="H5" s="39" t="s">
        <v>61</v>
      </c>
      <c r="I5" s="297"/>
      <c r="J5" s="42">
        <v>950</v>
      </c>
      <c r="K5" s="42">
        <v>1300</v>
      </c>
      <c r="L5" s="42">
        <v>3</v>
      </c>
      <c r="M5" s="42">
        <v>4</v>
      </c>
      <c r="N5" s="42">
        <f>IF($O$2,(J5+(K5-J5)*$B$21)*1.3,J5+(K5-J5)*$B$21)</f>
        <v>1459.0875</v>
      </c>
      <c r="O5" s="39" t="s">
        <v>61</v>
      </c>
    </row>
    <row r="6" spans="1:15" ht="12.75">
      <c r="A6" s="295"/>
      <c r="B6" s="43" t="s">
        <v>62</v>
      </c>
      <c r="C6" s="42">
        <v>810</v>
      </c>
      <c r="D6" s="42">
        <v>1000</v>
      </c>
      <c r="E6" s="42">
        <v>2.8</v>
      </c>
      <c r="F6" s="42">
        <v>3.8</v>
      </c>
      <c r="G6" s="42">
        <f>IF($I$2,(C6+(D6-C6)*$B$21)*1.3,C6+(D6-C6)*$B$21)</f>
        <v>1174.6475</v>
      </c>
      <c r="H6" s="39" t="s">
        <v>61</v>
      </c>
      <c r="I6" s="297"/>
      <c r="J6" s="42">
        <v>810</v>
      </c>
      <c r="K6" s="42">
        <v>1050</v>
      </c>
      <c r="L6" s="42">
        <v>2.8</v>
      </c>
      <c r="M6" s="42">
        <v>3.8</v>
      </c>
      <c r="N6" s="42">
        <f>IF($O$2,(J6+(K6-J6)*$B$21)*1.3,J6+(K6-J6)*$B$21)</f>
        <v>1206.66</v>
      </c>
      <c r="O6" s="39" t="s">
        <v>61</v>
      </c>
    </row>
    <row r="7" spans="1:15" ht="12.75">
      <c r="A7" s="295"/>
      <c r="B7" s="44" t="s">
        <v>63</v>
      </c>
      <c r="C7" s="42"/>
      <c r="D7" s="42"/>
      <c r="E7" s="42">
        <v>0</v>
      </c>
      <c r="F7" s="42">
        <v>0</v>
      </c>
      <c r="G7" s="42">
        <f>IF($I$2,(C7+(D7-C7)*$B$21)*1.3,C7+(D7-C7)*$B$21)</f>
        <v>0</v>
      </c>
      <c r="H7" s="39" t="s">
        <v>61</v>
      </c>
      <c r="I7" s="297"/>
      <c r="J7" s="42"/>
      <c r="K7" s="42"/>
      <c r="L7" s="42"/>
      <c r="M7" s="42"/>
      <c r="N7" s="42">
        <f>IF($O$2,(J7+(K7-J7)*$B$21)*1.3,J7+(K7-J7)*$B$21)</f>
        <v>0</v>
      </c>
      <c r="O7" s="39" t="s">
        <v>61</v>
      </c>
    </row>
    <row r="8" spans="1:15" ht="15.75">
      <c r="A8" s="182"/>
      <c r="B8" s="44" t="s">
        <v>129</v>
      </c>
      <c r="C8" s="42">
        <v>430</v>
      </c>
      <c r="D8" s="42">
        <v>620</v>
      </c>
      <c r="E8" s="42">
        <v>1.8</v>
      </c>
      <c r="F8" s="42">
        <v>2.3</v>
      </c>
      <c r="G8" s="42">
        <f>IF($I$2,(C8+(D8-C8)*$B$21)*1.3,C8+(D8-C8)*$B$21)</f>
        <v>680.6475</v>
      </c>
      <c r="H8" s="39" t="s">
        <v>61</v>
      </c>
      <c r="I8" s="297"/>
      <c r="J8" s="183">
        <v>430</v>
      </c>
      <c r="K8" s="184">
        <v>620</v>
      </c>
      <c r="L8" s="184">
        <v>1.8</v>
      </c>
      <c r="M8" s="184">
        <v>2.4</v>
      </c>
      <c r="N8" s="184"/>
      <c r="O8" s="186"/>
    </row>
    <row r="9" spans="1:15" ht="15.75">
      <c r="A9" s="289"/>
      <c r="B9" s="290"/>
      <c r="C9" s="290"/>
      <c r="D9" s="290"/>
      <c r="E9" s="290"/>
      <c r="F9" s="291"/>
      <c r="G9" s="57"/>
      <c r="H9" s="57"/>
      <c r="I9" s="297"/>
      <c r="J9" s="292"/>
      <c r="K9" s="293"/>
      <c r="L9" s="293"/>
      <c r="M9" s="293"/>
      <c r="N9" s="293"/>
      <c r="O9" s="294"/>
    </row>
    <row r="10" spans="1:15" ht="15.75">
      <c r="A10" s="40" t="s">
        <v>64</v>
      </c>
      <c r="B10" s="41" t="s">
        <v>122</v>
      </c>
      <c r="C10" s="42">
        <v>1000</v>
      </c>
      <c r="D10" s="42">
        <v>1250</v>
      </c>
      <c r="E10" s="42">
        <v>4.5</v>
      </c>
      <c r="F10" s="42">
        <v>5.5</v>
      </c>
      <c r="G10" s="42">
        <f>IF(I2,(C10+D10)/2*1.3,(C10+D10)/2)</f>
        <v>1462.5</v>
      </c>
      <c r="H10" s="39" t="s">
        <v>61</v>
      </c>
      <c r="I10" s="297"/>
      <c r="J10" s="42"/>
      <c r="K10" s="42"/>
      <c r="L10" s="42"/>
      <c r="M10" s="42"/>
      <c r="N10" s="42">
        <f>IF($O$2,(J10+K10)/2*1.3,(J10+K10)/2)</f>
        <v>0</v>
      </c>
      <c r="O10" s="39" t="s">
        <v>61</v>
      </c>
    </row>
    <row r="11" spans="1:15" ht="15.75">
      <c r="A11" s="289"/>
      <c r="B11" s="290"/>
      <c r="C11" s="290"/>
      <c r="D11" s="290"/>
      <c r="E11" s="290"/>
      <c r="F11" s="291"/>
      <c r="G11" s="57"/>
      <c r="H11" s="57"/>
      <c r="I11" s="297"/>
      <c r="J11" s="292"/>
      <c r="K11" s="293"/>
      <c r="L11" s="293"/>
      <c r="M11" s="293"/>
      <c r="N11" s="293"/>
      <c r="O11" s="294"/>
    </row>
    <row r="12" spans="1:15" ht="15.75">
      <c r="A12" s="40" t="s">
        <v>65</v>
      </c>
      <c r="B12" s="43" t="s">
        <v>66</v>
      </c>
      <c r="C12" s="42">
        <v>950</v>
      </c>
      <c r="D12" s="42">
        <v>1350</v>
      </c>
      <c r="E12" s="42">
        <v>4</v>
      </c>
      <c r="F12" s="42">
        <v>5.5</v>
      </c>
      <c r="G12" s="42">
        <f>IF(I2,(C12+D12)/2*1.3,(C12+D12)/2)</f>
        <v>1495</v>
      </c>
      <c r="H12" s="39" t="s">
        <v>61</v>
      </c>
      <c r="I12" s="297"/>
      <c r="J12" s="42"/>
      <c r="K12" s="42"/>
      <c r="L12" s="42"/>
      <c r="M12" s="42"/>
      <c r="N12" s="42">
        <f>IF($O$2,(J12+K12)/2*1.3,(J12+K12)/2)</f>
        <v>0</v>
      </c>
      <c r="O12" s="39" t="s">
        <v>61</v>
      </c>
    </row>
    <row r="13" spans="1:15" ht="15.75">
      <c r="A13" s="289"/>
      <c r="B13" s="290"/>
      <c r="C13" s="290"/>
      <c r="D13" s="290"/>
      <c r="E13" s="290"/>
      <c r="F13" s="291"/>
      <c r="G13" s="57"/>
      <c r="H13" s="39" t="s">
        <v>61</v>
      </c>
      <c r="I13" s="297"/>
      <c r="J13" s="292"/>
      <c r="K13" s="293"/>
      <c r="L13" s="293"/>
      <c r="M13" s="293"/>
      <c r="N13" s="293"/>
      <c r="O13" s="294"/>
    </row>
    <row r="14" spans="1:15" ht="15.75">
      <c r="A14" s="40" t="s">
        <v>67</v>
      </c>
      <c r="B14" s="44" t="s">
        <v>68</v>
      </c>
      <c r="C14" s="42">
        <v>0</v>
      </c>
      <c r="D14" s="42">
        <v>0</v>
      </c>
      <c r="E14" s="42">
        <v>0</v>
      </c>
      <c r="F14" s="42">
        <v>0</v>
      </c>
      <c r="G14" s="42"/>
      <c r="H14" s="42"/>
      <c r="I14" s="298"/>
      <c r="J14" s="42">
        <v>210</v>
      </c>
      <c r="K14" s="42">
        <v>350</v>
      </c>
      <c r="L14" s="42">
        <v>1.4</v>
      </c>
      <c r="M14" s="42">
        <v>2</v>
      </c>
      <c r="N14" s="42">
        <f>IF($O$2,(J14+K14)/2*1.3,(J14+K14)/2)</f>
        <v>364</v>
      </c>
      <c r="O14" s="39" t="s">
        <v>61</v>
      </c>
    </row>
    <row r="17" spans="1:2" ht="15.75">
      <c r="A17" s="45" t="s">
        <v>69</v>
      </c>
      <c r="B17" s="46">
        <v>42370</v>
      </c>
    </row>
    <row r="18" spans="1:2" ht="15.75">
      <c r="A18" s="45" t="s">
        <v>72</v>
      </c>
      <c r="B18" s="50"/>
    </row>
    <row r="20" ht="15.75">
      <c r="A20" s="45" t="s">
        <v>86</v>
      </c>
    </row>
    <row r="21" spans="1:2" ht="15.75">
      <c r="A21" s="45" t="s">
        <v>73</v>
      </c>
      <c r="B21" s="35">
        <f>(B27+3*B35)/4</f>
        <v>0.49250000000000005</v>
      </c>
    </row>
    <row r="22" spans="1:2" ht="15.75">
      <c r="A22" s="45" t="s">
        <v>75</v>
      </c>
      <c r="B22" s="35">
        <v>1</v>
      </c>
    </row>
    <row r="23" spans="1:2" ht="15.75">
      <c r="A23" s="45" t="s">
        <v>74</v>
      </c>
      <c r="B23" s="35">
        <v>0.8</v>
      </c>
    </row>
    <row r="24" spans="1:2" ht="15.75">
      <c r="A24" s="45" t="s">
        <v>76</v>
      </c>
      <c r="B24" s="35">
        <v>0.5</v>
      </c>
    </row>
    <row r="25" spans="1:2" ht="15.75">
      <c r="A25" s="45" t="s">
        <v>77</v>
      </c>
      <c r="B25" s="35">
        <v>0.3</v>
      </c>
    </row>
    <row r="26" spans="1:2" ht="15.75">
      <c r="A26" s="45" t="s">
        <v>78</v>
      </c>
      <c r="B26" s="35">
        <v>0</v>
      </c>
    </row>
    <row r="27" spans="1:2" ht="15.75">
      <c r="A27" s="45" t="s">
        <v>79</v>
      </c>
      <c r="B27" s="35">
        <f>SUM(B22:B26)/5</f>
        <v>0.5199999999999999</v>
      </c>
    </row>
    <row r="29" spans="1:2" ht="15.75">
      <c r="A29" s="45" t="s">
        <v>82</v>
      </c>
      <c r="B29" s="35">
        <v>0</v>
      </c>
    </row>
    <row r="30" spans="1:2" ht="15.75">
      <c r="A30" s="45" t="s">
        <v>80</v>
      </c>
      <c r="B30" s="35">
        <v>0.2</v>
      </c>
    </row>
    <row r="31" spans="1:2" ht="15.75">
      <c r="A31" s="45" t="s">
        <v>84</v>
      </c>
      <c r="B31" s="35">
        <v>0.4</v>
      </c>
    </row>
    <row r="32" spans="1:2" ht="15.75">
      <c r="A32" s="45" t="s">
        <v>81</v>
      </c>
      <c r="B32" s="35">
        <v>0.5</v>
      </c>
    </row>
    <row r="33" spans="1:2" ht="15.75">
      <c r="A33" s="45" t="s">
        <v>83</v>
      </c>
      <c r="B33" s="35">
        <v>0.8</v>
      </c>
    </row>
    <row r="34" spans="1:2" ht="15.75">
      <c r="A34" s="45" t="s">
        <v>85</v>
      </c>
      <c r="B34" s="35">
        <v>1</v>
      </c>
    </row>
    <row r="35" spans="1:2" ht="15.75">
      <c r="A35" s="45" t="s">
        <v>79</v>
      </c>
      <c r="B35" s="35">
        <f>SUM(B29:B34)/6</f>
        <v>0.4833333333333334</v>
      </c>
    </row>
    <row r="37" spans="1:3" ht="15.75">
      <c r="A37" s="45" t="s">
        <v>127</v>
      </c>
      <c r="C37" s="185" t="s">
        <v>131</v>
      </c>
    </row>
  </sheetData>
  <sheetProtection/>
  <mergeCells count="18">
    <mergeCell ref="J2:M2"/>
    <mergeCell ref="C2:F2"/>
    <mergeCell ref="C3:D3"/>
    <mergeCell ref="L3:M3"/>
    <mergeCell ref="O3:O4"/>
    <mergeCell ref="H3:H4"/>
    <mergeCell ref="E3:F3"/>
    <mergeCell ref="J3:K3"/>
    <mergeCell ref="A11:F11"/>
    <mergeCell ref="J11:O11"/>
    <mergeCell ref="A5:A7"/>
    <mergeCell ref="A9:F9"/>
    <mergeCell ref="J9:O9"/>
    <mergeCell ref="I2:I14"/>
    <mergeCell ref="A13:F13"/>
    <mergeCell ref="J13:O13"/>
    <mergeCell ref="A1:B3"/>
    <mergeCell ref="C1:O1"/>
  </mergeCells>
  <hyperlinks>
    <hyperlink ref="A1:B3" r:id="rId1" display="apri collegamento valori OMI sito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/>
  <dimension ref="A1:S53"/>
  <sheetViews>
    <sheetView showGridLines="0" zoomScalePageLayoutView="0" workbookViewId="0" topLeftCell="A1">
      <selection activeCell="D31" sqref="D31:E31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00390625" style="6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27</v>
      </c>
      <c r="H3" s="189" t="s">
        <v>26</v>
      </c>
      <c r="I3" s="228"/>
      <c r="J3" s="228"/>
      <c r="K3" s="228"/>
      <c r="L3" s="228"/>
      <c r="M3" s="228"/>
      <c r="N3" s="65"/>
    </row>
    <row r="4" spans="1:14" ht="20.25" customHeight="1">
      <c r="A4" s="63"/>
      <c r="B4" s="191"/>
      <c r="C4" s="191"/>
      <c r="D4" s="191"/>
      <c r="E4" s="191"/>
      <c r="F4" s="64"/>
      <c r="G4" s="190"/>
      <c r="H4" s="228"/>
      <c r="I4" s="228"/>
      <c r="J4" s="228"/>
      <c r="K4" s="228"/>
      <c r="L4" s="228"/>
      <c r="M4" s="228"/>
      <c r="N4" s="65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0.5</v>
      </c>
      <c r="L8" s="76" t="s">
        <v>2</v>
      </c>
      <c r="M8" s="77">
        <f>I8*K8</f>
        <v>0.5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0.5</v>
      </c>
      <c r="J17" s="74" t="s">
        <v>1</v>
      </c>
      <c r="K17" s="181">
        <f>'.'!N5</f>
        <v>1459.0875</v>
      </c>
      <c r="L17" s="74"/>
      <c r="M17" s="102">
        <f>I17*K17</f>
        <v>729.54375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102">
        <f>M17</f>
        <v>729.54375</v>
      </c>
      <c r="J20" s="74" t="s">
        <v>1</v>
      </c>
      <c r="K20" s="94">
        <v>0.0457</v>
      </c>
      <c r="L20" s="76" t="s">
        <v>2</v>
      </c>
      <c r="M20" s="95">
        <f>I20*K20*K42*K43*K44</f>
        <v>33.340149375</v>
      </c>
      <c r="N20" s="66"/>
    </row>
    <row r="21" spans="1:19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  <c r="S21" s="121"/>
    </row>
    <row r="22" spans="1:15" s="85" customFormat="1" ht="25.5">
      <c r="A22" s="71"/>
      <c r="B22" s="98"/>
      <c r="C22" s="179">
        <f>M20</f>
        <v>33.340149375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5" t="s">
        <v>94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33.340149375</v>
      </c>
      <c r="J23" s="74" t="s">
        <v>8</v>
      </c>
      <c r="K23" s="103">
        <f>I8</f>
        <v>1</v>
      </c>
      <c r="L23" s="76" t="s">
        <v>2</v>
      </c>
      <c r="M23" s="87">
        <f>I23/K23</f>
        <v>33.340149375</v>
      </c>
      <c r="N23" s="66"/>
      <c r="O23" s="105">
        <v>20.27</v>
      </c>
    </row>
    <row r="24" spans="1:16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  <c r="O24" s="61" t="s">
        <v>96</v>
      </c>
      <c r="P24" s="106">
        <f>(M23-O23)/O23</f>
        <v>0.6448026332017762</v>
      </c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107" t="s">
        <v>95</v>
      </c>
      <c r="P25" s="106">
        <v>0.168</v>
      </c>
    </row>
    <row r="26" spans="1:14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'Zona B1'!$C$30:$E$30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tr">
        <f>'Zona B1'!$D$31:$E$31</f>
        <v>DComGC 1/2016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100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 ht="12.75">
      <c r="A35" s="23"/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147"/>
      <c r="B36" s="221" t="s">
        <v>36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3"/>
      <c r="M36" s="23"/>
      <c r="N36" s="23"/>
    </row>
    <row r="37" spans="1:14" ht="13.5" hidden="1" thickTop="1">
      <c r="A37" s="147">
        <v>1</v>
      </c>
      <c r="B37" s="220" t="s">
        <v>38</v>
      </c>
      <c r="C37" s="220"/>
      <c r="D37" s="220"/>
      <c r="E37" s="220"/>
      <c r="F37" s="220"/>
      <c r="G37" s="220"/>
      <c r="H37" s="148" t="s">
        <v>37</v>
      </c>
      <c r="I37" s="148"/>
      <c r="J37" s="148"/>
      <c r="K37" s="149"/>
      <c r="L37" s="149">
        <v>1</v>
      </c>
      <c r="M37" s="23"/>
      <c r="N37" s="23"/>
    </row>
    <row r="38" spans="1:14" ht="12.75" hidden="1">
      <c r="A38" s="147">
        <v>2</v>
      </c>
      <c r="B38" s="216" t="s">
        <v>39</v>
      </c>
      <c r="C38" s="216"/>
      <c r="D38" s="216"/>
      <c r="E38" s="216"/>
      <c r="F38" s="216"/>
      <c r="G38" s="216"/>
      <c r="H38" s="225" t="s">
        <v>37</v>
      </c>
      <c r="I38" s="226"/>
      <c r="J38" s="227"/>
      <c r="K38" s="150"/>
      <c r="L38" s="150">
        <v>0.8</v>
      </c>
      <c r="M38" s="23"/>
      <c r="N38" s="23"/>
    </row>
    <row r="39" spans="1:14" ht="12.75" hidden="1">
      <c r="A39" s="147">
        <v>3</v>
      </c>
      <c r="B39" s="216" t="s">
        <v>40</v>
      </c>
      <c r="C39" s="216"/>
      <c r="D39" s="216"/>
      <c r="E39" s="216"/>
      <c r="F39" s="216"/>
      <c r="G39" s="216"/>
      <c r="H39" s="213" t="s">
        <v>37</v>
      </c>
      <c r="I39" s="213"/>
      <c r="J39" s="213"/>
      <c r="K39" s="150"/>
      <c r="L39" s="150">
        <v>0.5</v>
      </c>
      <c r="M39" s="23"/>
      <c r="N39" s="23"/>
    </row>
    <row r="40" spans="1:14" ht="12.75" hidden="1">
      <c r="A40" s="147"/>
      <c r="B40" s="217" t="s">
        <v>42</v>
      </c>
      <c r="C40" s="218"/>
      <c r="D40" s="218"/>
      <c r="E40" s="218"/>
      <c r="F40" s="218"/>
      <c r="G40" s="218"/>
      <c r="H40" s="218"/>
      <c r="I40" s="218"/>
      <c r="J40" s="219"/>
      <c r="K40" s="214">
        <v>0.5</v>
      </c>
      <c r="L40" s="214"/>
      <c r="M40" s="23"/>
      <c r="N40" s="23"/>
    </row>
    <row r="41" spans="1:14" ht="12.75" hidden="1">
      <c r="A41" s="151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23"/>
      <c r="N41" s="23"/>
    </row>
    <row r="42" spans="1:14" ht="12.75" hidden="1">
      <c r="A42" s="147">
        <v>1</v>
      </c>
      <c r="B42" s="151" t="s">
        <v>43</v>
      </c>
      <c r="C42" s="151"/>
      <c r="D42" s="151"/>
      <c r="E42" s="151"/>
      <c r="F42" s="151"/>
      <c r="G42" s="160">
        <v>1</v>
      </c>
      <c r="H42" s="151"/>
      <c r="I42" s="151"/>
      <c r="J42" s="23">
        <v>1</v>
      </c>
      <c r="K42" s="224">
        <f>LOOKUP(J42,A42:A43,G42:G43)</f>
        <v>1</v>
      </c>
      <c r="L42" s="224"/>
      <c r="M42" s="23"/>
      <c r="N42" s="23"/>
    </row>
    <row r="43" spans="1:14" ht="12.75" hidden="1">
      <c r="A43" s="147">
        <v>2</v>
      </c>
      <c r="B43" s="151" t="s">
        <v>44</v>
      </c>
      <c r="C43" s="151"/>
      <c r="D43" s="151"/>
      <c r="E43" s="151"/>
      <c r="F43" s="151"/>
      <c r="G43" s="160">
        <v>0.75</v>
      </c>
      <c r="H43" s="151"/>
      <c r="I43" s="151"/>
      <c r="J43" s="23">
        <v>1</v>
      </c>
      <c r="K43" s="224">
        <f>LOOKUP(J43,A37:A39,L37:L39)</f>
        <v>1</v>
      </c>
      <c r="L43" s="224"/>
      <c r="M43" s="23"/>
      <c r="N43" s="23"/>
    </row>
    <row r="44" spans="1:14" ht="12.75" hidden="1">
      <c r="A44" s="151"/>
      <c r="B44" s="151"/>
      <c r="C44" s="151"/>
      <c r="D44" s="151"/>
      <c r="E44" s="151"/>
      <c r="F44" s="151"/>
      <c r="G44" s="160"/>
      <c r="H44" s="151"/>
      <c r="I44" s="151"/>
      <c r="J44" s="23">
        <v>1</v>
      </c>
      <c r="K44" s="224">
        <f>LOOKUP(J44,A45:A46,G45:G46)</f>
        <v>1</v>
      </c>
      <c r="L44" s="224"/>
      <c r="M44" s="23"/>
      <c r="N44" s="23"/>
    </row>
    <row r="45" spans="1:14" ht="12.75" hidden="1">
      <c r="A45" s="147">
        <v>1</v>
      </c>
      <c r="B45" s="151" t="s">
        <v>48</v>
      </c>
      <c r="C45" s="151"/>
      <c r="D45" s="151"/>
      <c r="E45" s="151"/>
      <c r="F45" s="151"/>
      <c r="G45" s="160">
        <v>1</v>
      </c>
      <c r="H45" s="151"/>
      <c r="I45" s="151"/>
      <c r="J45" s="23"/>
      <c r="K45" s="23"/>
      <c r="L45" s="146"/>
      <c r="M45" s="23"/>
      <c r="N45" s="23"/>
    </row>
    <row r="46" spans="1:14" ht="12.75" hidden="1">
      <c r="A46" s="147">
        <v>2</v>
      </c>
      <c r="B46" s="151" t="s">
        <v>49</v>
      </c>
      <c r="C46" s="151"/>
      <c r="D46" s="151"/>
      <c r="E46" s="151"/>
      <c r="F46" s="151"/>
      <c r="G46" s="160">
        <v>0.5</v>
      </c>
      <c r="H46" s="151"/>
      <c r="I46" s="151"/>
      <c r="J46" s="152"/>
      <c r="K46" s="153"/>
      <c r="L46" s="146"/>
      <c r="M46" s="23"/>
      <c r="N46" s="23"/>
    </row>
    <row r="47" spans="1:14" ht="12.75" hidden="1">
      <c r="A47" s="151"/>
      <c r="B47" s="151"/>
      <c r="C47" s="151"/>
      <c r="D47" s="151"/>
      <c r="E47" s="151"/>
      <c r="F47" s="151"/>
      <c r="G47" s="151"/>
      <c r="H47" s="151"/>
      <c r="I47" s="151"/>
      <c r="J47" s="152"/>
      <c r="K47" s="153"/>
      <c r="L47" s="146"/>
      <c r="M47" s="23"/>
      <c r="N47" s="23"/>
    </row>
    <row r="48" spans="1:14" ht="12.75">
      <c r="A48" s="23"/>
      <c r="B48" s="23"/>
      <c r="C48" s="23"/>
      <c r="D48" s="145"/>
      <c r="E48" s="23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145"/>
      <c r="E49" s="23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</sheetData>
  <sheetProtection password="CDA9" sheet="1"/>
  <mergeCells count="26">
    <mergeCell ref="K42:L42"/>
    <mergeCell ref="K43:L43"/>
    <mergeCell ref="H30:M30"/>
    <mergeCell ref="B39:G39"/>
    <mergeCell ref="B40:J40"/>
    <mergeCell ref="B36:L36"/>
    <mergeCell ref="B38:G38"/>
    <mergeCell ref="K44:L44"/>
    <mergeCell ref="B37:G37"/>
    <mergeCell ref="A1:N1"/>
    <mergeCell ref="B5:M5"/>
    <mergeCell ref="H31:M31"/>
    <mergeCell ref="H39:J39"/>
    <mergeCell ref="H38:J38"/>
    <mergeCell ref="K40:L40"/>
    <mergeCell ref="H3:M4"/>
    <mergeCell ref="G3:G4"/>
    <mergeCell ref="B3:E4"/>
    <mergeCell ref="K13:M13"/>
    <mergeCell ref="A33:N34"/>
    <mergeCell ref="C30:E30"/>
    <mergeCell ref="I6:M6"/>
    <mergeCell ref="C29:E29"/>
    <mergeCell ref="B7:G8"/>
    <mergeCell ref="D31:E31"/>
    <mergeCell ref="B16:G19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3"/>
  <dimension ref="A1:P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28</v>
      </c>
      <c r="H3" s="189" t="s">
        <v>50</v>
      </c>
      <c r="I3" s="228"/>
      <c r="J3" s="228"/>
      <c r="K3" s="228"/>
      <c r="L3" s="228"/>
      <c r="M3" s="228"/>
      <c r="N3" s="65"/>
    </row>
    <row r="4" spans="1:14" ht="20.25" customHeight="1">
      <c r="A4" s="63"/>
      <c r="B4" s="191"/>
      <c r="C4" s="191"/>
      <c r="D4" s="191"/>
      <c r="E4" s="191"/>
      <c r="F4" s="64"/>
      <c r="G4" s="190"/>
      <c r="H4" s="228"/>
      <c r="I4" s="228"/>
      <c r="J4" s="228"/>
      <c r="K4" s="228"/>
      <c r="L4" s="228"/>
      <c r="M4" s="228"/>
      <c r="N4" s="65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0.66</v>
      </c>
      <c r="L8" s="76" t="s">
        <v>2</v>
      </c>
      <c r="M8" s="77">
        <f>I8*K8</f>
        <v>0.66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0.66</v>
      </c>
      <c r="J17" s="74" t="s">
        <v>1</v>
      </c>
      <c r="K17" s="181">
        <f>'.'!N5</f>
        <v>1459.0875</v>
      </c>
      <c r="L17" s="74"/>
      <c r="M17" s="102">
        <f>I17*K17</f>
        <v>962.9977500000001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4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102">
        <f>M17</f>
        <v>962.9977500000001</v>
      </c>
      <c r="J20" s="74" t="s">
        <v>1</v>
      </c>
      <c r="K20" s="94">
        <v>0.0457</v>
      </c>
      <c r="L20" s="76" t="s">
        <v>2</v>
      </c>
      <c r="M20" s="95">
        <f>I20*K20*L43*L44*L45</f>
        <v>44.008997175000005</v>
      </c>
      <c r="N20" s="66"/>
    </row>
    <row r="21" spans="1:16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44.008997175000005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94</v>
      </c>
    </row>
    <row r="23" spans="1:15" ht="12.75" customHeight="1">
      <c r="A23" s="66"/>
      <c r="B23" s="162"/>
      <c r="C23" s="163"/>
      <c r="D23" s="163"/>
      <c r="E23" s="163"/>
      <c r="F23" s="163"/>
      <c r="G23" s="164"/>
      <c r="H23" s="66"/>
      <c r="I23" s="102">
        <f>M20</f>
        <v>44.008997175000005</v>
      </c>
      <c r="J23" s="74" t="s">
        <v>8</v>
      </c>
      <c r="K23" s="103">
        <f>I8</f>
        <v>1</v>
      </c>
      <c r="L23" s="76" t="s">
        <v>2</v>
      </c>
      <c r="M23" s="87">
        <f>I23/K23</f>
        <v>44.008997175000005</v>
      </c>
      <c r="N23" s="66"/>
      <c r="O23" s="105">
        <v>26.75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96</v>
      </c>
      <c r="P25" s="106">
        <f>(M23-O23)/O23</f>
        <v>0.6451961560747665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95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'Zona B1'!$C$30:$E$30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tr">
        <f>'Zona B1'!$D$31:$E$31</f>
        <v>DComGC 1/2016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100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23"/>
      <c r="B37" s="147"/>
      <c r="C37" s="221" t="s">
        <v>36</v>
      </c>
      <c r="D37" s="222"/>
      <c r="E37" s="222"/>
      <c r="F37" s="222"/>
      <c r="G37" s="222"/>
      <c r="H37" s="222"/>
      <c r="I37" s="222"/>
      <c r="J37" s="222"/>
      <c r="K37" s="222"/>
      <c r="L37" s="222"/>
      <c r="M37" s="223"/>
      <c r="N37" s="23"/>
    </row>
    <row r="38" spans="1:14" ht="13.5" hidden="1" thickTop="1">
      <c r="A38" s="23"/>
      <c r="B38" s="147">
        <v>1</v>
      </c>
      <c r="C38" s="220" t="s">
        <v>38</v>
      </c>
      <c r="D38" s="220"/>
      <c r="E38" s="220"/>
      <c r="F38" s="220"/>
      <c r="G38" s="220"/>
      <c r="H38" s="220"/>
      <c r="I38" s="148" t="s">
        <v>37</v>
      </c>
      <c r="J38" s="148"/>
      <c r="K38" s="148"/>
      <c r="L38" s="149"/>
      <c r="M38" s="149">
        <v>1</v>
      </c>
      <c r="N38" s="23"/>
    </row>
    <row r="39" spans="1:14" ht="12.75" hidden="1">
      <c r="A39" s="23"/>
      <c r="B39" s="147">
        <v>2</v>
      </c>
      <c r="C39" s="216" t="s">
        <v>39</v>
      </c>
      <c r="D39" s="216"/>
      <c r="E39" s="216"/>
      <c r="F39" s="216"/>
      <c r="G39" s="216"/>
      <c r="H39" s="216"/>
      <c r="I39" s="213" t="s">
        <v>37</v>
      </c>
      <c r="J39" s="213"/>
      <c r="K39" s="213"/>
      <c r="L39" s="150"/>
      <c r="M39" s="150">
        <v>0.8</v>
      </c>
      <c r="N39" s="23"/>
    </row>
    <row r="40" spans="1:14" ht="12.75" hidden="1">
      <c r="A40" s="23"/>
      <c r="B40" s="147">
        <v>3</v>
      </c>
      <c r="C40" s="216" t="s">
        <v>40</v>
      </c>
      <c r="D40" s="216"/>
      <c r="E40" s="216"/>
      <c r="F40" s="216"/>
      <c r="G40" s="216"/>
      <c r="H40" s="216"/>
      <c r="I40" s="213" t="s">
        <v>37</v>
      </c>
      <c r="J40" s="213"/>
      <c r="K40" s="213"/>
      <c r="L40" s="150"/>
      <c r="M40" s="150">
        <v>0.5</v>
      </c>
      <c r="N40" s="23"/>
    </row>
    <row r="41" spans="1:14" ht="12.75" hidden="1">
      <c r="A41" s="23"/>
      <c r="B41" s="147"/>
      <c r="C41" s="217" t="s">
        <v>42</v>
      </c>
      <c r="D41" s="218"/>
      <c r="E41" s="218"/>
      <c r="F41" s="218"/>
      <c r="G41" s="218"/>
      <c r="H41" s="218"/>
      <c r="I41" s="218"/>
      <c r="J41" s="218"/>
      <c r="K41" s="219"/>
      <c r="L41" s="214">
        <v>0.5</v>
      </c>
      <c r="M41" s="214"/>
      <c r="N41" s="23"/>
    </row>
    <row r="42" spans="1:14" ht="12.75" hidden="1">
      <c r="A42" s="23"/>
      <c r="B42" s="151"/>
      <c r="C42" s="151"/>
      <c r="D42" s="151"/>
      <c r="E42" s="151"/>
      <c r="F42" s="151"/>
      <c r="G42" s="151"/>
      <c r="H42" s="151"/>
      <c r="I42" s="151"/>
      <c r="J42" s="151"/>
      <c r="K42" s="152"/>
      <c r="L42" s="153"/>
      <c r="M42" s="146"/>
      <c r="N42" s="23"/>
    </row>
    <row r="43" spans="1:14" ht="12.75" hidden="1">
      <c r="A43" s="23"/>
      <c r="B43" s="147">
        <v>1</v>
      </c>
      <c r="C43" s="151" t="s">
        <v>43</v>
      </c>
      <c r="D43" s="151"/>
      <c r="E43" s="151"/>
      <c r="F43" s="151"/>
      <c r="G43" s="151"/>
      <c r="H43" s="151">
        <v>1</v>
      </c>
      <c r="I43" s="151"/>
      <c r="J43" s="151"/>
      <c r="K43" s="23">
        <v>1</v>
      </c>
      <c r="L43" s="23">
        <f>LOOKUP(K43,B43:B44,H43:H44)</f>
        <v>1</v>
      </c>
      <c r="M43" s="146"/>
      <c r="N43" s="23"/>
    </row>
    <row r="44" spans="1:14" ht="12.75" hidden="1">
      <c r="A44" s="23"/>
      <c r="B44" s="147">
        <v>2</v>
      </c>
      <c r="C44" s="151" t="s">
        <v>44</v>
      </c>
      <c r="D44" s="151"/>
      <c r="E44" s="151"/>
      <c r="F44" s="151"/>
      <c r="G44" s="151"/>
      <c r="H44" s="151">
        <v>0.75</v>
      </c>
      <c r="I44" s="151"/>
      <c r="J44" s="151"/>
      <c r="K44" s="23">
        <v>1</v>
      </c>
      <c r="L44" s="23">
        <f>LOOKUP(K44,B38:B40,M38:M40)</f>
        <v>1</v>
      </c>
      <c r="M44" s="146"/>
      <c r="N44" s="23"/>
    </row>
    <row r="45" spans="1:14" ht="12.75" hidden="1">
      <c r="A45" s="23"/>
      <c r="B45" s="151"/>
      <c r="C45" s="151"/>
      <c r="D45" s="151"/>
      <c r="E45" s="151"/>
      <c r="F45" s="151"/>
      <c r="G45" s="151"/>
      <c r="H45" s="151"/>
      <c r="I45" s="151"/>
      <c r="J45" s="151"/>
      <c r="K45" s="23">
        <v>1</v>
      </c>
      <c r="L45" s="23">
        <f>LOOKUP(K45,B46:B47,H46:H47)</f>
        <v>1</v>
      </c>
      <c r="M45" s="146"/>
      <c r="N45" s="23"/>
    </row>
    <row r="46" spans="1:14" ht="12.75" hidden="1">
      <c r="A46" s="23"/>
      <c r="B46" s="147">
        <v>1</v>
      </c>
      <c r="C46" s="151" t="s">
        <v>48</v>
      </c>
      <c r="D46" s="151"/>
      <c r="E46" s="151"/>
      <c r="F46" s="151"/>
      <c r="G46" s="151"/>
      <c r="H46" s="151">
        <v>1</v>
      </c>
      <c r="I46" s="151"/>
      <c r="J46" s="151"/>
      <c r="K46" s="23"/>
      <c r="L46" s="23"/>
      <c r="M46" s="146"/>
      <c r="N46" s="23"/>
    </row>
    <row r="47" spans="1:14" ht="12.75" hidden="1">
      <c r="A47" s="23"/>
      <c r="B47" s="147">
        <v>2</v>
      </c>
      <c r="C47" s="151" t="s">
        <v>49</v>
      </c>
      <c r="D47" s="151"/>
      <c r="E47" s="151"/>
      <c r="F47" s="151"/>
      <c r="G47" s="151"/>
      <c r="H47" s="151">
        <v>0.5</v>
      </c>
      <c r="I47" s="151"/>
      <c r="J47" s="151"/>
      <c r="K47" s="152"/>
      <c r="L47" s="153"/>
      <c r="M47" s="146"/>
      <c r="N47" s="23"/>
    </row>
    <row r="48" spans="1:14" ht="12.75" hidden="1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CDA9" sheet="1"/>
  <mergeCells count="23">
    <mergeCell ref="I40:K40"/>
    <mergeCell ref="I39:K39"/>
    <mergeCell ref="L41:M41"/>
    <mergeCell ref="H30:M30"/>
    <mergeCell ref="C40:H40"/>
    <mergeCell ref="C41:K41"/>
    <mergeCell ref="C38:H38"/>
    <mergeCell ref="D31:E31"/>
    <mergeCell ref="A33:N34"/>
    <mergeCell ref="C39:H39"/>
    <mergeCell ref="C37:M37"/>
    <mergeCell ref="K13:M13"/>
    <mergeCell ref="B7:G8"/>
    <mergeCell ref="B16:G19"/>
    <mergeCell ref="H31:M31"/>
    <mergeCell ref="C30:E30"/>
    <mergeCell ref="C29:E29"/>
    <mergeCell ref="A1:N1"/>
    <mergeCell ref="B5:M5"/>
    <mergeCell ref="H3:M4"/>
    <mergeCell ref="G3:G4"/>
    <mergeCell ref="B3:E4"/>
    <mergeCell ref="I6:M6"/>
  </mergeCells>
  <conditionalFormatting sqref="M10:M11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2">
    <cfRule type="cellIs" priority="7" dxfId="4" operator="equal" stopIfTrue="1">
      <formula>"scegli aliquota"</formula>
    </cfRule>
  </conditionalFormatting>
  <conditionalFormatting sqref="M23">
    <cfRule type="expression" priority="8" dxfId="0" stopIfTrue="1">
      <formula>ISERROR(M23)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4"/>
  <dimension ref="A1:S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7" width="0" style="61" hidden="1" customWidth="1"/>
    <col min="18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229" t="s">
        <v>41</v>
      </c>
      <c r="H3" s="229"/>
      <c r="I3" s="189" t="s">
        <v>29</v>
      </c>
      <c r="J3" s="189"/>
      <c r="K3" s="189"/>
      <c r="L3" s="189"/>
      <c r="M3" s="189"/>
      <c r="N3" s="116"/>
    </row>
    <row r="4" spans="1:14" ht="20.25" customHeight="1">
      <c r="A4" s="63"/>
      <c r="B4" s="191"/>
      <c r="C4" s="191"/>
      <c r="D4" s="191"/>
      <c r="E4" s="191"/>
      <c r="F4" s="64"/>
      <c r="G4" s="229"/>
      <c r="H4" s="229"/>
      <c r="I4" s="189"/>
      <c r="J4" s="189"/>
      <c r="K4" s="189"/>
      <c r="L4" s="189"/>
      <c r="M4" s="189"/>
      <c r="N4" s="116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0.33</v>
      </c>
      <c r="L8" s="76" t="s">
        <v>2</v>
      </c>
      <c r="M8" s="77">
        <f>I8*K8</f>
        <v>0.33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87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30"/>
      <c r="L13" s="230"/>
      <c r="M13" s="230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93" t="s">
        <v>105</v>
      </c>
      <c r="C15" s="194"/>
      <c r="D15" s="194"/>
      <c r="E15" s="194"/>
      <c r="F15" s="194"/>
      <c r="G15" s="195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6"/>
      <c r="C16" s="197"/>
      <c r="D16" s="197"/>
      <c r="E16" s="197"/>
      <c r="F16" s="197"/>
      <c r="G16" s="198"/>
      <c r="H16" s="66"/>
      <c r="I16" s="77">
        <f>M8</f>
        <v>0.33</v>
      </c>
      <c r="J16" s="74" t="s">
        <v>1</v>
      </c>
      <c r="K16" s="181">
        <f>'.'!N5</f>
        <v>1459.0875</v>
      </c>
      <c r="L16" s="74"/>
      <c r="M16" s="102">
        <f>I16*K16</f>
        <v>481.49887500000006</v>
      </c>
      <c r="N16" s="66"/>
    </row>
    <row r="17" spans="1:14" ht="12.75" customHeight="1" thickBot="1">
      <c r="A17" s="66"/>
      <c r="B17" s="196"/>
      <c r="C17" s="197"/>
      <c r="D17" s="197"/>
      <c r="E17" s="197"/>
      <c r="F17" s="197"/>
      <c r="G17" s="198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6"/>
      <c r="C18" s="197"/>
      <c r="D18" s="197"/>
      <c r="E18" s="197"/>
      <c r="F18" s="197"/>
      <c r="G18" s="198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9" ht="12.75" customHeight="1" thickBot="1">
      <c r="A19" s="66"/>
      <c r="B19" s="86"/>
      <c r="C19" s="92"/>
      <c r="D19" s="92"/>
      <c r="E19" s="92" t="s">
        <v>106</v>
      </c>
      <c r="F19" s="92"/>
      <c r="G19" s="93"/>
      <c r="H19" s="66"/>
      <c r="I19" s="102">
        <f>M16</f>
        <v>481.49887500000006</v>
      </c>
      <c r="J19" s="74" t="s">
        <v>1</v>
      </c>
      <c r="K19" s="94">
        <v>0.05192120126968105</v>
      </c>
      <c r="L19" s="76" t="s">
        <v>2</v>
      </c>
      <c r="M19" s="95">
        <f>I19*K19*K39*K40</f>
        <v>25</v>
      </c>
      <c r="N19" s="66"/>
      <c r="S19" s="121"/>
    </row>
    <row r="20" spans="1:16" ht="12.75" customHeight="1" thickTop="1">
      <c r="A20" s="66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25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94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25</v>
      </c>
      <c r="J22" s="74" t="s">
        <v>8</v>
      </c>
      <c r="K22" s="103">
        <f>I8</f>
        <v>1</v>
      </c>
      <c r="L22" s="76" t="s">
        <v>2</v>
      </c>
      <c r="M22" s="87">
        <f>I22/K22</f>
        <v>25</v>
      </c>
      <c r="N22" s="66"/>
      <c r="O22" s="105">
        <v>12.1</v>
      </c>
    </row>
    <row r="23" spans="1:14" ht="12.75">
      <c r="A23" s="66"/>
      <c r="B23" s="108"/>
      <c r="C23" s="108"/>
      <c r="D23" s="108"/>
      <c r="E23" s="108"/>
      <c r="F23" s="108"/>
      <c r="G23" s="108"/>
      <c r="H23" s="108"/>
      <c r="I23" s="108"/>
      <c r="J23" s="108"/>
      <c r="K23" s="109"/>
      <c r="L23" s="110"/>
      <c r="M23" s="66"/>
      <c r="N23" s="66"/>
    </row>
    <row r="24" spans="1:16" ht="12.75">
      <c r="A24" s="111"/>
      <c r="B24" s="111"/>
      <c r="C24" s="211" t="s">
        <v>14</v>
      </c>
      <c r="D24" s="211"/>
      <c r="E24" s="211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96</v>
      </c>
      <c r="P24" s="106">
        <f>(M22-O22)/O22</f>
        <v>1.0661157024793388</v>
      </c>
    </row>
    <row r="25" spans="1:16" ht="12.75">
      <c r="A25" s="111"/>
      <c r="B25" s="111"/>
      <c r="C25" s="209">
        <f>'Zona B1'!$C$30:$E$30</f>
        <v>42370</v>
      </c>
      <c r="D25" s="210"/>
      <c r="E25" s="210"/>
      <c r="F25" s="112"/>
      <c r="G25" s="111"/>
      <c r="H25" s="215" t="s">
        <v>15</v>
      </c>
      <c r="I25" s="215"/>
      <c r="J25" s="215"/>
      <c r="K25" s="215"/>
      <c r="L25" s="215"/>
      <c r="M25" s="215"/>
      <c r="N25" s="111"/>
      <c r="O25" s="107" t="s">
        <v>95</v>
      </c>
      <c r="P25" s="106">
        <v>0.168</v>
      </c>
    </row>
    <row r="26" spans="1:14" ht="12.75">
      <c r="A26" s="111"/>
      <c r="B26" s="111"/>
      <c r="C26" s="111" t="s">
        <v>71</v>
      </c>
      <c r="D26" s="202" t="str">
        <f>'Zona B1'!$D$31:$E$31</f>
        <v>DComGC 1/2016</v>
      </c>
      <c r="E26" s="202"/>
      <c r="F26" s="112"/>
      <c r="G26" s="111"/>
      <c r="H26" s="201" t="s">
        <v>16</v>
      </c>
      <c r="I26" s="201"/>
      <c r="J26" s="201"/>
      <c r="K26" s="201"/>
      <c r="L26" s="201"/>
      <c r="M26" s="201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21" t="s">
        <v>36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146"/>
      <c r="N32" s="23"/>
    </row>
    <row r="33" spans="1:14" ht="13.5" hidden="1" thickTop="1">
      <c r="A33" s="147">
        <v>1</v>
      </c>
      <c r="B33" s="220" t="s">
        <v>38</v>
      </c>
      <c r="C33" s="220"/>
      <c r="D33" s="220"/>
      <c r="E33" s="220"/>
      <c r="F33" s="220"/>
      <c r="G33" s="220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6" t="s">
        <v>39</v>
      </c>
      <c r="C34" s="216"/>
      <c r="D34" s="216"/>
      <c r="E34" s="216"/>
      <c r="F34" s="216"/>
      <c r="G34" s="216"/>
      <c r="H34" s="213" t="s">
        <v>37</v>
      </c>
      <c r="I34" s="213"/>
      <c r="J34" s="213"/>
      <c r="K34" s="150"/>
      <c r="L34" s="150">
        <v>0.8</v>
      </c>
      <c r="M34" s="146"/>
      <c r="N34" s="23"/>
    </row>
    <row r="35" spans="1:14" ht="12.75" hidden="1">
      <c r="A35" s="147">
        <v>3</v>
      </c>
      <c r="B35" s="216" t="s">
        <v>40</v>
      </c>
      <c r="C35" s="216"/>
      <c r="D35" s="216"/>
      <c r="E35" s="216"/>
      <c r="F35" s="216"/>
      <c r="G35" s="216"/>
      <c r="H35" s="213" t="s">
        <v>37</v>
      </c>
      <c r="I35" s="213"/>
      <c r="J35" s="213"/>
      <c r="K35" s="150"/>
      <c r="L35" s="150">
        <v>0.5</v>
      </c>
      <c r="M35" s="146"/>
      <c r="N35" s="23"/>
    </row>
    <row r="36" spans="1:14" ht="12.75" hidden="1">
      <c r="A36" s="147"/>
      <c r="B36" s="217" t="s">
        <v>42</v>
      </c>
      <c r="C36" s="218"/>
      <c r="D36" s="218"/>
      <c r="E36" s="218"/>
      <c r="F36" s="218"/>
      <c r="G36" s="218"/>
      <c r="H36" s="218"/>
      <c r="I36" s="218"/>
      <c r="J36" s="219"/>
      <c r="K36" s="214">
        <v>0.5</v>
      </c>
      <c r="L36" s="214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3:5" ht="12.75">
      <c r="C44" s="114"/>
      <c r="E44" s="106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4:6" ht="12.75">
      <c r="D58" s="61"/>
      <c r="F58" s="61"/>
    </row>
  </sheetData>
  <sheetProtection password="CDA9" sheet="1"/>
  <mergeCells count="23">
    <mergeCell ref="A1:N1"/>
    <mergeCell ref="B5:M5"/>
    <mergeCell ref="H26:M26"/>
    <mergeCell ref="H35:J35"/>
    <mergeCell ref="H34:J34"/>
    <mergeCell ref="C24:E24"/>
    <mergeCell ref="B3:E4"/>
    <mergeCell ref="D26:E26"/>
    <mergeCell ref="B34:G34"/>
    <mergeCell ref="C25:E25"/>
    <mergeCell ref="A28:N29"/>
    <mergeCell ref="B36:J36"/>
    <mergeCell ref="B32:L32"/>
    <mergeCell ref="B33:G33"/>
    <mergeCell ref="K36:L36"/>
    <mergeCell ref="H25:M25"/>
    <mergeCell ref="B35:G35"/>
    <mergeCell ref="G3:H4"/>
    <mergeCell ref="I3:M4"/>
    <mergeCell ref="K13:M13"/>
    <mergeCell ref="I6:M6"/>
    <mergeCell ref="B7:G8"/>
    <mergeCell ref="B15:G18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1:Q54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30</v>
      </c>
      <c r="H3" s="189" t="s">
        <v>31</v>
      </c>
      <c r="I3" s="189"/>
      <c r="J3" s="189"/>
      <c r="K3" s="189"/>
      <c r="L3" s="189"/>
      <c r="M3" s="189"/>
      <c r="N3" s="63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63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0.2</v>
      </c>
      <c r="L8" s="76" t="s">
        <v>2</v>
      </c>
      <c r="M8" s="77">
        <f>I8*K8</f>
        <v>0.2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87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30"/>
      <c r="L13" s="230"/>
      <c r="M13" s="230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93" t="s">
        <v>105</v>
      </c>
      <c r="C15" s="194"/>
      <c r="D15" s="194"/>
      <c r="E15" s="194"/>
      <c r="F15" s="194"/>
      <c r="G15" s="195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6"/>
      <c r="C16" s="197"/>
      <c r="D16" s="197"/>
      <c r="E16" s="197"/>
      <c r="F16" s="197"/>
      <c r="G16" s="198"/>
      <c r="H16" s="66"/>
      <c r="I16" s="77">
        <f>M8</f>
        <v>0.2</v>
      </c>
      <c r="J16" s="74" t="s">
        <v>1</v>
      </c>
      <c r="K16" s="181">
        <f>'.'!N5</f>
        <v>1459.0875</v>
      </c>
      <c r="L16" s="74"/>
      <c r="M16" s="102">
        <f>I16*K16</f>
        <v>291.81750000000005</v>
      </c>
      <c r="N16" s="66"/>
    </row>
    <row r="17" spans="1:14" ht="12.75" customHeight="1" thickBot="1">
      <c r="A17" s="66"/>
      <c r="B17" s="196"/>
      <c r="C17" s="197"/>
      <c r="D17" s="197"/>
      <c r="E17" s="197"/>
      <c r="F17" s="197"/>
      <c r="G17" s="198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6"/>
      <c r="C18" s="197"/>
      <c r="D18" s="197"/>
      <c r="E18" s="197"/>
      <c r="F18" s="197"/>
      <c r="G18" s="198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7" ht="12.75" customHeight="1" thickBot="1">
      <c r="A19" s="66"/>
      <c r="B19" s="86"/>
      <c r="C19" s="92"/>
      <c r="D19" s="92"/>
      <c r="E19" s="92" t="s">
        <v>106</v>
      </c>
      <c r="F19" s="92"/>
      <c r="G19" s="93"/>
      <c r="H19" s="66"/>
      <c r="I19" s="102">
        <f>M16</f>
        <v>291.81750000000005</v>
      </c>
      <c r="J19" s="74" t="s">
        <v>1</v>
      </c>
      <c r="K19" s="94">
        <v>0.0519</v>
      </c>
      <c r="L19" s="76" t="s">
        <v>2</v>
      </c>
      <c r="M19" s="95">
        <f>I19*K19*K39*K40</f>
        <v>15.145328250000004</v>
      </c>
      <c r="N19" s="66"/>
      <c r="Q19" s="121"/>
    </row>
    <row r="20" spans="1:16" ht="12.75" customHeight="1" thickTop="1">
      <c r="A20" s="66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161"/>
      <c r="C21" s="179">
        <f>M19</f>
        <v>15.145328250000004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94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15.145328250000004</v>
      </c>
      <c r="J22" s="74" t="s">
        <v>8</v>
      </c>
      <c r="K22" s="103">
        <f>I8</f>
        <v>1</v>
      </c>
      <c r="L22" s="76" t="s">
        <v>2</v>
      </c>
      <c r="M22" s="87">
        <f>I22/K22</f>
        <v>15.145328250000004</v>
      </c>
      <c r="N22" s="66"/>
      <c r="O22" s="105">
        <v>8.51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11" t="s">
        <v>14</v>
      </c>
      <c r="D24" s="211"/>
      <c r="E24" s="211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96</v>
      </c>
      <c r="P24" s="106">
        <f>(M22-O22)/O22</f>
        <v>0.7797095475910698</v>
      </c>
    </row>
    <row r="25" spans="1:16" ht="12.75">
      <c r="A25" s="111"/>
      <c r="B25" s="111"/>
      <c r="C25" s="209">
        <f>'Zona B1'!$C$30:$E$30</f>
        <v>42370</v>
      </c>
      <c r="D25" s="210"/>
      <c r="E25" s="210"/>
      <c r="F25" s="112"/>
      <c r="G25" s="111"/>
      <c r="H25" s="215" t="s">
        <v>15</v>
      </c>
      <c r="I25" s="215"/>
      <c r="J25" s="215"/>
      <c r="K25" s="215"/>
      <c r="L25" s="215"/>
      <c r="M25" s="215"/>
      <c r="N25" s="111"/>
      <c r="O25" s="107" t="s">
        <v>95</v>
      </c>
      <c r="P25" s="106">
        <v>0.168</v>
      </c>
    </row>
    <row r="26" spans="1:14" ht="12.75">
      <c r="A26" s="111"/>
      <c r="B26" s="111"/>
      <c r="C26" s="111" t="s">
        <v>71</v>
      </c>
      <c r="D26" s="202" t="str">
        <f>'Zona B1'!$D$31:$E$31</f>
        <v>DComGC 1/2016</v>
      </c>
      <c r="E26" s="202"/>
      <c r="F26" s="112"/>
      <c r="G26" s="111"/>
      <c r="H26" s="201" t="s">
        <v>16</v>
      </c>
      <c r="I26" s="201"/>
      <c r="J26" s="201"/>
      <c r="K26" s="201"/>
      <c r="L26" s="201"/>
      <c r="M26" s="201"/>
      <c r="N26" s="11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1" spans="1:14" ht="12.75">
      <c r="A31" s="23"/>
      <c r="B31" s="23"/>
      <c r="C31" s="23"/>
      <c r="D31" s="145"/>
      <c r="E31" s="23"/>
      <c r="F31" s="145"/>
      <c r="G31" s="23"/>
      <c r="H31" s="23"/>
      <c r="I31" s="23"/>
      <c r="J31" s="23"/>
      <c r="K31" s="23"/>
      <c r="L31" s="23"/>
      <c r="M31" s="23"/>
      <c r="N31" s="23"/>
    </row>
    <row r="32" spans="1:14" ht="17.25" hidden="1" thickBot="1" thickTop="1">
      <c r="A32" s="147"/>
      <c r="B32" s="221" t="s">
        <v>36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3"/>
      <c r="M32" s="146"/>
      <c r="N32" s="23"/>
    </row>
    <row r="33" spans="1:14" ht="13.5" hidden="1" thickTop="1">
      <c r="A33" s="147">
        <v>1</v>
      </c>
      <c r="B33" s="220" t="s">
        <v>38</v>
      </c>
      <c r="C33" s="220"/>
      <c r="D33" s="220"/>
      <c r="E33" s="220"/>
      <c r="F33" s="220"/>
      <c r="G33" s="220"/>
      <c r="H33" s="148" t="s">
        <v>37</v>
      </c>
      <c r="I33" s="148"/>
      <c r="J33" s="148"/>
      <c r="K33" s="149"/>
      <c r="L33" s="149">
        <v>1</v>
      </c>
      <c r="M33" s="146"/>
      <c r="N33" s="23"/>
    </row>
    <row r="34" spans="1:14" ht="12.75" hidden="1">
      <c r="A34" s="147">
        <v>2</v>
      </c>
      <c r="B34" s="216" t="s">
        <v>39</v>
      </c>
      <c r="C34" s="216"/>
      <c r="D34" s="216"/>
      <c r="E34" s="216"/>
      <c r="F34" s="216"/>
      <c r="G34" s="216"/>
      <c r="H34" s="213" t="s">
        <v>37</v>
      </c>
      <c r="I34" s="213"/>
      <c r="J34" s="213"/>
      <c r="K34" s="150"/>
      <c r="L34" s="150">
        <v>0.8</v>
      </c>
      <c r="M34" s="146"/>
      <c r="N34" s="23"/>
    </row>
    <row r="35" spans="1:14" ht="12.75" hidden="1">
      <c r="A35" s="147">
        <v>3</v>
      </c>
      <c r="B35" s="216" t="s">
        <v>40</v>
      </c>
      <c r="C35" s="216"/>
      <c r="D35" s="216"/>
      <c r="E35" s="216"/>
      <c r="F35" s="216"/>
      <c r="G35" s="216"/>
      <c r="H35" s="213" t="s">
        <v>37</v>
      </c>
      <c r="I35" s="213"/>
      <c r="J35" s="213"/>
      <c r="K35" s="150"/>
      <c r="L35" s="150">
        <v>0.5</v>
      </c>
      <c r="M35" s="146"/>
      <c r="N35" s="23"/>
    </row>
    <row r="36" spans="1:14" ht="12.75" hidden="1">
      <c r="A36" s="147"/>
      <c r="B36" s="217" t="s">
        <v>42</v>
      </c>
      <c r="C36" s="218"/>
      <c r="D36" s="218"/>
      <c r="E36" s="218"/>
      <c r="F36" s="218"/>
      <c r="G36" s="218"/>
      <c r="H36" s="218"/>
      <c r="I36" s="218"/>
      <c r="J36" s="219"/>
      <c r="K36" s="214">
        <v>0.5</v>
      </c>
      <c r="L36" s="214"/>
      <c r="M36" s="146"/>
      <c r="N36" s="23"/>
    </row>
    <row r="37" spans="1:14" ht="12.75" hidden="1">
      <c r="A37" s="151"/>
      <c r="B37" s="151"/>
      <c r="C37" s="151"/>
      <c r="D37" s="151"/>
      <c r="E37" s="151"/>
      <c r="F37" s="151"/>
      <c r="G37" s="151"/>
      <c r="H37" s="151"/>
      <c r="I37" s="151"/>
      <c r="J37" s="152"/>
      <c r="K37" s="15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/>
      <c r="K38" s="23"/>
      <c r="L38" s="146"/>
      <c r="M38" s="146"/>
      <c r="N38" s="23"/>
    </row>
    <row r="39" spans="1:14" ht="12.75" hidden="1">
      <c r="A39" s="147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LOOKUP(J39,A33:A35,L33:L35)</f>
        <v>1</v>
      </c>
      <c r="L39" s="146"/>
      <c r="M39" s="146"/>
      <c r="N39" s="23"/>
    </row>
    <row r="40" spans="1:14" ht="12.75" hidden="1">
      <c r="A40" s="151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LOOKUP(J40,A41:A42,G41:G42)</f>
        <v>1</v>
      </c>
      <c r="L40" s="146"/>
      <c r="M40" s="146"/>
      <c r="N40" s="23"/>
    </row>
    <row r="41" spans="1:14" ht="12.75" hidden="1">
      <c r="A41" s="147">
        <v>1</v>
      </c>
      <c r="B41" s="151" t="s">
        <v>48</v>
      </c>
      <c r="C41" s="151"/>
      <c r="D41" s="151"/>
      <c r="E41" s="151"/>
      <c r="F41" s="151"/>
      <c r="G41" s="151">
        <v>1</v>
      </c>
      <c r="H41" s="151"/>
      <c r="I41" s="151"/>
      <c r="J41" s="23"/>
      <c r="K41" s="23"/>
      <c r="L41" s="146"/>
      <c r="M41" s="146"/>
      <c r="N41" s="23"/>
    </row>
    <row r="42" spans="1:14" ht="12.75" hidden="1">
      <c r="A42" s="147">
        <v>2</v>
      </c>
      <c r="B42" s="151" t="s">
        <v>49</v>
      </c>
      <c r="C42" s="151"/>
      <c r="D42" s="151"/>
      <c r="E42" s="151"/>
      <c r="F42" s="151"/>
      <c r="G42" s="151">
        <v>0.5</v>
      </c>
      <c r="H42" s="151"/>
      <c r="I42" s="151"/>
      <c r="J42" s="152"/>
      <c r="K42" s="153"/>
      <c r="L42" s="146"/>
      <c r="M42" s="146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3:5" ht="12.75">
      <c r="C45" s="114"/>
      <c r="E45" s="106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</sheetData>
  <sheetProtection password="CDA9" sheet="1"/>
  <mergeCells count="23">
    <mergeCell ref="H26:M26"/>
    <mergeCell ref="H35:J35"/>
    <mergeCell ref="H34:J34"/>
    <mergeCell ref="B34:G34"/>
    <mergeCell ref="B35:G35"/>
    <mergeCell ref="B33:G33"/>
    <mergeCell ref="A1:N1"/>
    <mergeCell ref="B5:M5"/>
    <mergeCell ref="I6:M6"/>
    <mergeCell ref="B7:G8"/>
    <mergeCell ref="B3:E4"/>
    <mergeCell ref="H3:M4"/>
    <mergeCell ref="G3:G4"/>
    <mergeCell ref="K13:M13"/>
    <mergeCell ref="K36:L36"/>
    <mergeCell ref="B36:J36"/>
    <mergeCell ref="B15:G18"/>
    <mergeCell ref="H25:M25"/>
    <mergeCell ref="C25:E25"/>
    <mergeCell ref="C24:E24"/>
    <mergeCell ref="D26:E26"/>
    <mergeCell ref="B32:L32"/>
    <mergeCell ref="A28:N29"/>
  </mergeCells>
  <conditionalFormatting sqref="K13">
    <cfRule type="cellIs" priority="1" dxfId="18" operator="equal" stopIfTrue="1">
      <formula>1</formula>
    </cfRule>
  </conditionalFormatting>
  <conditionalFormatting sqref="M10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C21:G21" unlockedFormula="1"/>
  </ignoredError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6"/>
  <dimension ref="A1:R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20.25" customHeight="1">
      <c r="A3" s="63"/>
      <c r="B3" s="191" t="s">
        <v>12</v>
      </c>
      <c r="C3" s="191"/>
      <c r="D3" s="191"/>
      <c r="E3" s="191"/>
      <c r="F3" s="64"/>
      <c r="G3" s="190" t="s">
        <v>33</v>
      </c>
      <c r="H3" s="189" t="s">
        <v>32</v>
      </c>
      <c r="I3" s="189"/>
      <c r="J3" s="189"/>
      <c r="K3" s="189"/>
      <c r="L3" s="189"/>
      <c r="M3" s="189"/>
      <c r="N3" s="63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63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0.4</v>
      </c>
      <c r="L8" s="76" t="s">
        <v>2</v>
      </c>
      <c r="M8" s="77">
        <f>I8*K8</f>
        <v>0.4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2.75">
      <c r="A10" s="66"/>
      <c r="B10" s="66"/>
      <c r="C10" s="78"/>
      <c r="D10" s="79"/>
      <c r="E10" s="81" t="s">
        <v>45</v>
      </c>
      <c r="F10" s="79"/>
      <c r="G10" s="78"/>
      <c r="H10" s="78"/>
      <c r="I10" s="78"/>
      <c r="J10" s="79"/>
      <c r="K10" s="78"/>
      <c r="L10" s="80"/>
      <c r="M10" s="82"/>
      <c r="N10" s="78"/>
    </row>
    <row r="11" spans="1:14" ht="12.75">
      <c r="A11" s="66"/>
      <c r="B11" s="66"/>
      <c r="C11" s="78"/>
      <c r="D11" s="81"/>
      <c r="E11" s="81"/>
      <c r="F11" s="81"/>
      <c r="G11" s="78"/>
      <c r="H11" s="78"/>
      <c r="I11" s="78"/>
      <c r="J11" s="79"/>
      <c r="K11" s="78"/>
      <c r="L11" s="80"/>
      <c r="M11" s="78"/>
      <c r="N11" s="78"/>
    </row>
    <row r="12" spans="1:14" ht="15.75" customHeight="1">
      <c r="A12" s="66"/>
      <c r="B12" s="66"/>
      <c r="C12" s="78"/>
      <c r="D12" s="79"/>
      <c r="E12" s="81" t="s">
        <v>47</v>
      </c>
      <c r="F12" s="79"/>
      <c r="G12" s="78"/>
      <c r="H12" s="78"/>
      <c r="I12" s="83"/>
      <c r="J12" s="79"/>
      <c r="K12" s="81" t="s">
        <v>87</v>
      </c>
      <c r="L12" s="84"/>
      <c r="M12" s="120"/>
      <c r="N12" s="78"/>
    </row>
    <row r="13" spans="1:14" ht="12.75">
      <c r="A13" s="66"/>
      <c r="B13" s="66"/>
      <c r="C13" s="78"/>
      <c r="D13" s="81"/>
      <c r="E13" s="81"/>
      <c r="F13" s="81"/>
      <c r="G13" s="78"/>
      <c r="H13" s="78"/>
      <c r="I13" s="78"/>
      <c r="J13" s="79"/>
      <c r="K13" s="230"/>
      <c r="L13" s="230"/>
      <c r="M13" s="230"/>
      <c r="N13" s="78"/>
    </row>
    <row r="14" spans="1:14" ht="12.75">
      <c r="A14" s="66"/>
      <c r="B14" s="66"/>
      <c r="C14" s="66"/>
      <c r="D14" s="74"/>
      <c r="E14" s="66"/>
      <c r="F14" s="74"/>
      <c r="G14" s="66"/>
      <c r="H14" s="66"/>
      <c r="I14" s="78"/>
      <c r="J14" s="74"/>
      <c r="K14" s="78"/>
      <c r="L14" s="76"/>
      <c r="M14" s="78"/>
      <c r="N14" s="66"/>
    </row>
    <row r="15" spans="1:14" s="85" customFormat="1" ht="25.5" customHeight="1">
      <c r="A15" s="71"/>
      <c r="B15" s="193" t="s">
        <v>105</v>
      </c>
      <c r="C15" s="194"/>
      <c r="D15" s="194"/>
      <c r="E15" s="194"/>
      <c r="F15" s="194"/>
      <c r="G15" s="195"/>
      <c r="H15" s="71"/>
      <c r="I15" s="73" t="s">
        <v>3</v>
      </c>
      <c r="J15" s="71"/>
      <c r="K15" s="73" t="s">
        <v>4</v>
      </c>
      <c r="L15" s="71"/>
      <c r="M15" s="73" t="s">
        <v>5</v>
      </c>
      <c r="N15" s="71"/>
    </row>
    <row r="16" spans="1:14" ht="12.75" customHeight="1">
      <c r="A16" s="66"/>
      <c r="B16" s="196"/>
      <c r="C16" s="197"/>
      <c r="D16" s="197"/>
      <c r="E16" s="197"/>
      <c r="F16" s="197"/>
      <c r="G16" s="198"/>
      <c r="H16" s="66"/>
      <c r="I16" s="77">
        <f>M8</f>
        <v>0.4</v>
      </c>
      <c r="J16" s="74" t="s">
        <v>1</v>
      </c>
      <c r="K16" s="181">
        <f>'.'!N6</f>
        <v>1206.66</v>
      </c>
      <c r="L16" s="74"/>
      <c r="M16" s="102">
        <f>I16*K16</f>
        <v>482.66400000000004</v>
      </c>
      <c r="N16" s="66"/>
    </row>
    <row r="17" spans="1:14" ht="12.75" customHeight="1" thickBot="1">
      <c r="A17" s="66"/>
      <c r="B17" s="196"/>
      <c r="C17" s="197"/>
      <c r="D17" s="197"/>
      <c r="E17" s="197"/>
      <c r="F17" s="197"/>
      <c r="G17" s="198"/>
      <c r="H17" s="66"/>
      <c r="I17" s="66"/>
      <c r="J17" s="74"/>
      <c r="K17" s="66"/>
      <c r="L17" s="74"/>
      <c r="M17" s="66"/>
      <c r="N17" s="66"/>
    </row>
    <row r="18" spans="1:14" s="85" customFormat="1" ht="25.5" customHeight="1" thickTop="1">
      <c r="A18" s="71"/>
      <c r="B18" s="196"/>
      <c r="C18" s="197"/>
      <c r="D18" s="197"/>
      <c r="E18" s="197"/>
      <c r="F18" s="197"/>
      <c r="G18" s="198"/>
      <c r="H18" s="71"/>
      <c r="I18" s="73" t="s">
        <v>5</v>
      </c>
      <c r="J18" s="71"/>
      <c r="K18" s="73" t="s">
        <v>6</v>
      </c>
      <c r="L18" s="71"/>
      <c r="M18" s="91" t="s">
        <v>7</v>
      </c>
      <c r="N18" s="71"/>
    </row>
    <row r="19" spans="1:14" ht="12.75" customHeight="1" thickBot="1">
      <c r="A19" s="66"/>
      <c r="B19" s="86"/>
      <c r="C19" s="92"/>
      <c r="D19" s="92"/>
      <c r="E19" s="92" t="s">
        <v>106</v>
      </c>
      <c r="F19" s="92"/>
      <c r="G19" s="93"/>
      <c r="H19" s="66"/>
      <c r="I19" s="102">
        <f>M16</f>
        <v>482.66400000000004</v>
      </c>
      <c r="J19" s="74" t="s">
        <v>1</v>
      </c>
      <c r="K19" s="94">
        <v>0.0325</v>
      </c>
      <c r="L19" s="76" t="s">
        <v>2</v>
      </c>
      <c r="M19" s="95">
        <f>I19*K19*K38*K39</f>
        <v>15.686580000000003</v>
      </c>
      <c r="N19" s="66"/>
    </row>
    <row r="20" spans="1:16" ht="12.75" customHeight="1" thickTop="1">
      <c r="A20" s="66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66"/>
      <c r="I20" s="66"/>
      <c r="J20" s="74"/>
      <c r="K20" s="66"/>
      <c r="L20" s="74"/>
      <c r="M20" s="66"/>
      <c r="N20" s="66"/>
      <c r="P20" s="107"/>
    </row>
    <row r="21" spans="1:15" s="85" customFormat="1" ht="25.5">
      <c r="A21" s="71"/>
      <c r="B21" s="98"/>
      <c r="C21" s="179">
        <f>M19</f>
        <v>15.686580000000003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71"/>
      <c r="I21" s="73" t="s">
        <v>5</v>
      </c>
      <c r="J21" s="71"/>
      <c r="K21" s="73" t="s">
        <v>9</v>
      </c>
      <c r="L21" s="71"/>
      <c r="M21" s="73" t="s">
        <v>10</v>
      </c>
      <c r="N21" s="71"/>
      <c r="O21" s="104" t="s">
        <v>94</v>
      </c>
    </row>
    <row r="22" spans="1:15" ht="12.75" customHeight="1">
      <c r="A22" s="66"/>
      <c r="B22" s="99"/>
      <c r="C22" s="100"/>
      <c r="D22" s="100"/>
      <c r="E22" s="100"/>
      <c r="F22" s="100"/>
      <c r="G22" s="101"/>
      <c r="H22" s="66"/>
      <c r="I22" s="102">
        <f>M19</f>
        <v>15.686580000000003</v>
      </c>
      <c r="J22" s="74" t="s">
        <v>8</v>
      </c>
      <c r="K22" s="103">
        <f>I8</f>
        <v>1</v>
      </c>
      <c r="L22" s="76" t="s">
        <v>2</v>
      </c>
      <c r="M22" s="87">
        <f>I22/K22</f>
        <v>15.686580000000003</v>
      </c>
      <c r="N22" s="66"/>
      <c r="O22" s="105">
        <v>8.4</v>
      </c>
    </row>
    <row r="23" spans="1:14" ht="12.75">
      <c r="A23" s="66"/>
      <c r="B23" s="66"/>
      <c r="C23" s="66"/>
      <c r="D23" s="74"/>
      <c r="E23" s="66"/>
      <c r="F23" s="74"/>
      <c r="G23" s="66"/>
      <c r="H23" s="66"/>
      <c r="I23" s="66"/>
      <c r="J23" s="74"/>
      <c r="K23" s="66"/>
      <c r="L23" s="74"/>
      <c r="M23" s="66"/>
      <c r="N23" s="66"/>
    </row>
    <row r="24" spans="1:16" ht="12.75">
      <c r="A24" s="111"/>
      <c r="B24" s="111"/>
      <c r="C24" s="211" t="s">
        <v>14</v>
      </c>
      <c r="D24" s="211"/>
      <c r="E24" s="211"/>
      <c r="F24" s="112"/>
      <c r="G24" s="111"/>
      <c r="H24" s="111"/>
      <c r="I24" s="111"/>
      <c r="J24" s="111"/>
      <c r="K24" s="111"/>
      <c r="L24" s="111"/>
      <c r="M24" s="111"/>
      <c r="N24" s="111"/>
      <c r="O24" s="61" t="s">
        <v>96</v>
      </c>
      <c r="P24" s="106">
        <f>(M22-O22)/O22</f>
        <v>0.8674500000000003</v>
      </c>
    </row>
    <row r="25" spans="1:16" ht="12.75">
      <c r="A25" s="111"/>
      <c r="B25" s="111"/>
      <c r="C25" s="209">
        <f>'Zona B1'!$C$30:$E$30</f>
        <v>42370</v>
      </c>
      <c r="D25" s="210"/>
      <c r="E25" s="210"/>
      <c r="F25" s="112"/>
      <c r="G25" s="111"/>
      <c r="H25" s="215" t="s">
        <v>15</v>
      </c>
      <c r="I25" s="215"/>
      <c r="J25" s="215"/>
      <c r="K25" s="215"/>
      <c r="L25" s="215"/>
      <c r="M25" s="215"/>
      <c r="N25" s="111"/>
      <c r="O25" s="107" t="s">
        <v>95</v>
      </c>
      <c r="P25" s="106">
        <v>0.168</v>
      </c>
    </row>
    <row r="26" spans="1:18" ht="12.75">
      <c r="A26" s="111"/>
      <c r="B26" s="111"/>
      <c r="C26" s="111" t="s">
        <v>71</v>
      </c>
      <c r="D26" s="202" t="str">
        <f>'Zona B1'!$D$31:$E$31</f>
        <v>DComGC 1/2016</v>
      </c>
      <c r="E26" s="202"/>
      <c r="F26" s="112"/>
      <c r="G26" s="111"/>
      <c r="H26" s="201" t="s">
        <v>16</v>
      </c>
      <c r="I26" s="201"/>
      <c r="J26" s="201"/>
      <c r="K26" s="201"/>
      <c r="L26" s="201"/>
      <c r="M26" s="201"/>
      <c r="N26" s="111"/>
      <c r="R26" s="121"/>
    </row>
    <row r="27" spans="1:14" ht="12.75" customHeight="1">
      <c r="A27" s="111"/>
      <c r="B27" s="111"/>
      <c r="C27" s="111"/>
      <c r="D27" s="111"/>
      <c r="E27" s="111"/>
      <c r="F27" s="112"/>
      <c r="G27" s="111"/>
      <c r="H27" s="113"/>
      <c r="I27" s="113"/>
      <c r="J27" s="113"/>
      <c r="K27" s="113"/>
      <c r="L27" s="113"/>
      <c r="M27" s="113"/>
      <c r="N27" s="111"/>
    </row>
    <row r="28" spans="1:14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14" ht="12.75">
      <c r="A30" s="23"/>
      <c r="B30" s="23"/>
      <c r="C30" s="23"/>
      <c r="D30" s="145"/>
      <c r="E30" s="23"/>
      <c r="F30" s="145"/>
      <c r="G30" s="23"/>
      <c r="H30" s="23"/>
      <c r="I30" s="23"/>
      <c r="J30" s="23"/>
      <c r="K30" s="23"/>
      <c r="L30" s="23"/>
      <c r="M30" s="23"/>
      <c r="N30" s="23"/>
    </row>
    <row r="31" spans="1:14" ht="17.25" hidden="1" thickBot="1" thickTop="1">
      <c r="A31" s="147"/>
      <c r="B31" s="221" t="s">
        <v>36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3"/>
      <c r="M31" s="146"/>
      <c r="N31" s="23"/>
    </row>
    <row r="32" spans="1:14" ht="13.5" hidden="1" thickTop="1">
      <c r="A32" s="147">
        <v>1</v>
      </c>
      <c r="B32" s="220" t="s">
        <v>38</v>
      </c>
      <c r="C32" s="220"/>
      <c r="D32" s="220"/>
      <c r="E32" s="220"/>
      <c r="F32" s="220"/>
      <c r="G32" s="220"/>
      <c r="H32" s="148" t="s">
        <v>37</v>
      </c>
      <c r="I32" s="148"/>
      <c r="J32" s="148"/>
      <c r="K32" s="149"/>
      <c r="L32" s="149">
        <v>1</v>
      </c>
      <c r="M32" s="146"/>
      <c r="N32" s="23"/>
    </row>
    <row r="33" spans="1:14" ht="12.75" hidden="1">
      <c r="A33" s="147">
        <v>2</v>
      </c>
      <c r="B33" s="216" t="s">
        <v>39</v>
      </c>
      <c r="C33" s="216"/>
      <c r="D33" s="216"/>
      <c r="E33" s="216"/>
      <c r="F33" s="216"/>
      <c r="G33" s="216"/>
      <c r="H33" s="213" t="s">
        <v>37</v>
      </c>
      <c r="I33" s="213"/>
      <c r="J33" s="213"/>
      <c r="K33" s="150"/>
      <c r="L33" s="150">
        <v>0.8</v>
      </c>
      <c r="M33" s="146"/>
      <c r="N33" s="23"/>
    </row>
    <row r="34" spans="1:14" ht="12.75" hidden="1">
      <c r="A34" s="147">
        <v>3</v>
      </c>
      <c r="B34" s="216" t="s">
        <v>40</v>
      </c>
      <c r="C34" s="216"/>
      <c r="D34" s="216"/>
      <c r="E34" s="216"/>
      <c r="F34" s="216"/>
      <c r="G34" s="216"/>
      <c r="H34" s="213" t="s">
        <v>37</v>
      </c>
      <c r="I34" s="213"/>
      <c r="J34" s="213"/>
      <c r="K34" s="150"/>
      <c r="L34" s="150">
        <v>0.5</v>
      </c>
      <c r="M34" s="146"/>
      <c r="N34" s="23"/>
    </row>
    <row r="35" spans="1:14" ht="12.75" hidden="1">
      <c r="A35" s="147"/>
      <c r="B35" s="217" t="s">
        <v>42</v>
      </c>
      <c r="C35" s="218"/>
      <c r="D35" s="218"/>
      <c r="E35" s="218"/>
      <c r="F35" s="218"/>
      <c r="G35" s="218"/>
      <c r="H35" s="218"/>
      <c r="I35" s="218"/>
      <c r="J35" s="219"/>
      <c r="K35" s="214">
        <v>0.5</v>
      </c>
      <c r="L35" s="214"/>
      <c r="M35" s="146"/>
      <c r="N35" s="23"/>
    </row>
    <row r="36" spans="1:14" ht="12.75" hidden="1">
      <c r="A36" s="151"/>
      <c r="B36" s="151"/>
      <c r="C36" s="151"/>
      <c r="D36" s="151"/>
      <c r="E36" s="151"/>
      <c r="F36" s="151"/>
      <c r="G36" s="151"/>
      <c r="H36" s="151"/>
      <c r="I36" s="151"/>
      <c r="J36" s="152"/>
      <c r="K36" s="153"/>
      <c r="L36" s="146"/>
      <c r="M36" s="146"/>
      <c r="N36" s="23"/>
    </row>
    <row r="37" spans="1:14" ht="12.75" hidden="1">
      <c r="A37" s="147"/>
      <c r="B37" s="151"/>
      <c r="C37" s="151"/>
      <c r="D37" s="151"/>
      <c r="E37" s="151"/>
      <c r="F37" s="151"/>
      <c r="G37" s="151"/>
      <c r="H37" s="151"/>
      <c r="I37" s="151"/>
      <c r="J37" s="23"/>
      <c r="K37" s="23"/>
      <c r="L37" s="146"/>
      <c r="M37" s="146"/>
      <c r="N37" s="23"/>
    </row>
    <row r="38" spans="1:14" ht="12.75" hidden="1">
      <c r="A38" s="147"/>
      <c r="B38" s="151"/>
      <c r="C38" s="151"/>
      <c r="D38" s="151"/>
      <c r="E38" s="151"/>
      <c r="F38" s="151"/>
      <c r="G38" s="151"/>
      <c r="H38" s="151"/>
      <c r="I38" s="151"/>
      <c r="J38" s="23">
        <v>1</v>
      </c>
      <c r="K38" s="23">
        <f>LOOKUP(J38,A32:A34,L32:L34)</f>
        <v>1</v>
      </c>
      <c r="L38" s="146"/>
      <c r="M38" s="146"/>
      <c r="N38" s="23"/>
    </row>
    <row r="39" spans="1:14" ht="12.75" hidden="1">
      <c r="A39" s="151"/>
      <c r="B39" s="151"/>
      <c r="C39" s="151"/>
      <c r="D39" s="151"/>
      <c r="E39" s="151"/>
      <c r="F39" s="151"/>
      <c r="G39" s="151"/>
      <c r="H39" s="151"/>
      <c r="I39" s="151"/>
      <c r="J39" s="23">
        <v>1</v>
      </c>
      <c r="K39" s="23">
        <f>LOOKUP(J39,A40:A41,G40:G41)</f>
        <v>1</v>
      </c>
      <c r="L39" s="146"/>
      <c r="M39" s="146"/>
      <c r="N39" s="23"/>
    </row>
    <row r="40" spans="1:14" ht="12.75" hidden="1">
      <c r="A40" s="147">
        <v>1</v>
      </c>
      <c r="B40" s="151" t="s">
        <v>48</v>
      </c>
      <c r="C40" s="151"/>
      <c r="D40" s="151"/>
      <c r="E40" s="151"/>
      <c r="F40" s="151"/>
      <c r="G40" s="151">
        <v>1</v>
      </c>
      <c r="H40" s="151"/>
      <c r="I40" s="151"/>
      <c r="J40" s="23"/>
      <c r="K40" s="23"/>
      <c r="L40" s="146"/>
      <c r="M40" s="146"/>
      <c r="N40" s="23"/>
    </row>
    <row r="41" spans="1:14" ht="12.75" hidden="1">
      <c r="A41" s="147">
        <v>2</v>
      </c>
      <c r="B41" s="151" t="s">
        <v>49</v>
      </c>
      <c r="C41" s="151"/>
      <c r="D41" s="151"/>
      <c r="E41" s="151"/>
      <c r="F41" s="151"/>
      <c r="G41" s="151">
        <v>0.5</v>
      </c>
      <c r="H41" s="151"/>
      <c r="I41" s="151"/>
      <c r="J41" s="152"/>
      <c r="K41" s="153"/>
      <c r="L41" s="146"/>
      <c r="M41" s="146"/>
      <c r="N41" s="23"/>
    </row>
    <row r="42" spans="1:14" ht="12.75" hidden="1">
      <c r="A42" s="23"/>
      <c r="B42" s="23"/>
      <c r="C42" s="145"/>
      <c r="D42" s="145"/>
      <c r="E42" s="159"/>
      <c r="F42" s="145"/>
      <c r="G42" s="23"/>
      <c r="H42" s="23"/>
      <c r="I42" s="23"/>
      <c r="J42" s="23"/>
      <c r="K42" s="23"/>
      <c r="L42" s="23"/>
      <c r="M42" s="23"/>
      <c r="N42" s="23"/>
    </row>
    <row r="43" spans="1:14" ht="12.75">
      <c r="A43" s="23"/>
      <c r="B43" s="23"/>
      <c r="C43" s="145"/>
      <c r="D43" s="145"/>
      <c r="E43" s="159"/>
      <c r="F43" s="145"/>
      <c r="G43" s="23"/>
      <c r="H43" s="23"/>
      <c r="I43" s="23"/>
      <c r="J43" s="23"/>
      <c r="K43" s="23"/>
      <c r="L43" s="23"/>
      <c r="M43" s="23"/>
      <c r="N43" s="23"/>
    </row>
    <row r="44" spans="1:14" ht="12.75">
      <c r="A44" s="23"/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1:14" ht="12.75">
      <c r="A45" s="23"/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3:5" ht="12.75">
      <c r="C46" s="114"/>
      <c r="E46" s="106"/>
    </row>
    <row r="47" spans="3:5" ht="12.75">
      <c r="C47" s="114"/>
      <c r="E47" s="106"/>
    </row>
    <row r="48" spans="3:5" ht="12.75">
      <c r="C48" s="114"/>
      <c r="E48" s="106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CDA9" sheet="1"/>
  <mergeCells count="23">
    <mergeCell ref="H26:M26"/>
    <mergeCell ref="D26:E26"/>
    <mergeCell ref="H33:J33"/>
    <mergeCell ref="H34:J34"/>
    <mergeCell ref="A28:N29"/>
    <mergeCell ref="K13:M13"/>
    <mergeCell ref="H25:M25"/>
    <mergeCell ref="I6:M6"/>
    <mergeCell ref="A1:N1"/>
    <mergeCell ref="B3:E4"/>
    <mergeCell ref="G3:G4"/>
    <mergeCell ref="B5:M5"/>
    <mergeCell ref="H3:M4"/>
    <mergeCell ref="K35:L35"/>
    <mergeCell ref="B7:G8"/>
    <mergeCell ref="B35:J35"/>
    <mergeCell ref="B31:L31"/>
    <mergeCell ref="B32:G32"/>
    <mergeCell ref="B15:G18"/>
    <mergeCell ref="C24:E24"/>
    <mergeCell ref="B33:G33"/>
    <mergeCell ref="B34:G34"/>
    <mergeCell ref="C25:E25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2"/>
  <dimension ref="A1:S58"/>
  <sheetViews>
    <sheetView showGridLines="0" zoomScalePageLayoutView="0" workbookViewId="0" topLeftCell="A2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8" width="9.140625" style="61" customWidth="1"/>
    <col min="19" max="19" width="9.28125" style="61" bestFit="1" customWidth="1"/>
    <col min="20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>
      <c r="A2" s="6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63"/>
    </row>
    <row r="3" spans="1:14" ht="20.25" customHeight="1">
      <c r="A3" s="63"/>
      <c r="B3" s="191" t="s">
        <v>12</v>
      </c>
      <c r="C3" s="191"/>
      <c r="D3" s="191"/>
      <c r="E3" s="191"/>
      <c r="F3" s="64"/>
      <c r="G3" s="231" t="s">
        <v>17</v>
      </c>
      <c r="H3" s="232" t="s">
        <v>20</v>
      </c>
      <c r="I3" s="232"/>
      <c r="J3" s="232"/>
      <c r="K3" s="232"/>
      <c r="L3" s="232"/>
      <c r="M3" s="232"/>
      <c r="N3" s="63"/>
    </row>
    <row r="4" spans="1:14" ht="20.25" customHeight="1">
      <c r="A4" s="63"/>
      <c r="B4" s="191"/>
      <c r="C4" s="191"/>
      <c r="D4" s="191"/>
      <c r="E4" s="191"/>
      <c r="F4" s="64"/>
      <c r="G4" s="231"/>
      <c r="H4" s="232"/>
      <c r="I4" s="232"/>
      <c r="J4" s="232"/>
      <c r="K4" s="232"/>
      <c r="L4" s="232"/>
      <c r="M4" s="232"/>
      <c r="N4" s="63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0.6</v>
      </c>
      <c r="L8" s="76" t="s">
        <v>2</v>
      </c>
      <c r="M8" s="77">
        <f>I8*K8</f>
        <v>0.6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0.6</v>
      </c>
      <c r="J17" s="74" t="s">
        <v>1</v>
      </c>
      <c r="K17" s="181">
        <f>'.'!N14</f>
        <v>364</v>
      </c>
      <c r="L17" s="74"/>
      <c r="M17" s="102">
        <f>I17*K17</f>
        <v>218.4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74"/>
      <c r="M18" s="66"/>
      <c r="N18" s="66"/>
    </row>
    <row r="19" spans="1:14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</row>
    <row r="20" spans="1:19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102">
        <f>M17</f>
        <v>218.4</v>
      </c>
      <c r="J20" s="74" t="s">
        <v>1</v>
      </c>
      <c r="K20" s="94">
        <v>0.13736263736263735</v>
      </c>
      <c r="L20" s="76" t="s">
        <v>2</v>
      </c>
      <c r="M20" s="95">
        <f>I20*K20*K42*K43*K44</f>
        <v>29.999999999999996</v>
      </c>
      <c r="N20" s="66"/>
      <c r="S20" s="121"/>
    </row>
    <row r="21" spans="1:16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161"/>
      <c r="C22" s="179">
        <f>M20</f>
        <v>29.999999999999996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94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29.999999999999996</v>
      </c>
      <c r="J23" s="74" t="s">
        <v>8</v>
      </c>
      <c r="K23" s="103">
        <f>I8</f>
        <v>1</v>
      </c>
      <c r="L23" s="76" t="s">
        <v>2</v>
      </c>
      <c r="M23" s="87">
        <f>I23/K23</f>
        <v>29.999999999999996</v>
      </c>
      <c r="N23" s="66"/>
      <c r="O23" s="105">
        <v>17.8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96</v>
      </c>
      <c r="P25" s="106">
        <f>(M23-O23)/O23</f>
        <v>0.6853932584269661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95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'Zona B1'!$C$30:$E$30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tr">
        <f>'Zona B1'!$D$31:$E$31</f>
        <v>DComGC 1/2016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100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2:14" ht="12.75">
      <c r="B35" s="23"/>
      <c r="C35" s="23"/>
      <c r="D35" s="145"/>
      <c r="E35" s="23"/>
      <c r="F35" s="145"/>
      <c r="G35" s="23"/>
      <c r="H35" s="23"/>
      <c r="I35" s="23"/>
      <c r="J35" s="23"/>
      <c r="K35" s="23"/>
      <c r="L35" s="23"/>
      <c r="M35" s="23"/>
      <c r="N35" s="23"/>
    </row>
    <row r="36" spans="1:14" ht="17.25" hidden="1" thickBot="1" thickTop="1">
      <c r="A36" s="90"/>
      <c r="B36" s="221" t="s">
        <v>36</v>
      </c>
      <c r="C36" s="222"/>
      <c r="D36" s="222"/>
      <c r="E36" s="222"/>
      <c r="F36" s="222"/>
      <c r="G36" s="222"/>
      <c r="H36" s="222"/>
      <c r="I36" s="222"/>
      <c r="J36" s="222"/>
      <c r="K36" s="222"/>
      <c r="L36" s="223"/>
      <c r="M36" s="146"/>
      <c r="N36" s="23"/>
    </row>
    <row r="37" spans="1:14" ht="13.5" hidden="1" thickTop="1">
      <c r="A37" s="90">
        <v>1</v>
      </c>
      <c r="B37" s="220" t="s">
        <v>38</v>
      </c>
      <c r="C37" s="220"/>
      <c r="D37" s="220"/>
      <c r="E37" s="220"/>
      <c r="F37" s="220"/>
      <c r="G37" s="220"/>
      <c r="H37" s="148" t="s">
        <v>37</v>
      </c>
      <c r="I37" s="148"/>
      <c r="J37" s="148"/>
      <c r="K37" s="149"/>
      <c r="L37" s="149">
        <v>1</v>
      </c>
      <c r="M37" s="146"/>
      <c r="N37" s="23"/>
    </row>
    <row r="38" spans="1:14" ht="12.75" hidden="1">
      <c r="A38" s="90">
        <v>2</v>
      </c>
      <c r="B38" s="216" t="s">
        <v>39</v>
      </c>
      <c r="C38" s="216"/>
      <c r="D38" s="216"/>
      <c r="E38" s="216"/>
      <c r="F38" s="216"/>
      <c r="G38" s="216"/>
      <c r="H38" s="213" t="s">
        <v>37</v>
      </c>
      <c r="I38" s="213"/>
      <c r="J38" s="213"/>
      <c r="K38" s="150"/>
      <c r="L38" s="150">
        <v>0.8</v>
      </c>
      <c r="M38" s="146"/>
      <c r="N38" s="23"/>
    </row>
    <row r="39" spans="1:14" ht="12.75" hidden="1">
      <c r="A39" s="90">
        <v>3</v>
      </c>
      <c r="B39" s="216" t="s">
        <v>40</v>
      </c>
      <c r="C39" s="216"/>
      <c r="D39" s="216"/>
      <c r="E39" s="216"/>
      <c r="F39" s="216"/>
      <c r="G39" s="216"/>
      <c r="H39" s="213" t="s">
        <v>37</v>
      </c>
      <c r="I39" s="213"/>
      <c r="J39" s="213"/>
      <c r="K39" s="150"/>
      <c r="L39" s="150">
        <v>0.5</v>
      </c>
      <c r="M39" s="146"/>
      <c r="N39" s="23"/>
    </row>
    <row r="40" spans="1:14" ht="12.75" hidden="1">
      <c r="A40" s="90"/>
      <c r="B40" s="217" t="s">
        <v>42</v>
      </c>
      <c r="C40" s="218"/>
      <c r="D40" s="218"/>
      <c r="E40" s="218"/>
      <c r="F40" s="218"/>
      <c r="G40" s="218"/>
      <c r="H40" s="218"/>
      <c r="I40" s="218"/>
      <c r="J40" s="219"/>
      <c r="K40" s="214">
        <v>0.5</v>
      </c>
      <c r="L40" s="214"/>
      <c r="M40" s="146"/>
      <c r="N40" s="23"/>
    </row>
    <row r="41" spans="1:14" ht="12.75" hidden="1">
      <c r="A41" s="108"/>
      <c r="B41" s="151"/>
      <c r="C41" s="151"/>
      <c r="D41" s="151"/>
      <c r="E41" s="151"/>
      <c r="F41" s="151"/>
      <c r="G41" s="151"/>
      <c r="H41" s="151"/>
      <c r="I41" s="151"/>
      <c r="J41" s="152"/>
      <c r="K41" s="153"/>
      <c r="L41" s="146"/>
      <c r="M41" s="146"/>
      <c r="N41" s="23"/>
    </row>
    <row r="42" spans="1:14" ht="12.75" hidden="1">
      <c r="A42" s="90">
        <v>1</v>
      </c>
      <c r="B42" s="151" t="s">
        <v>43</v>
      </c>
      <c r="C42" s="151"/>
      <c r="D42" s="151"/>
      <c r="E42" s="151"/>
      <c r="F42" s="151"/>
      <c r="G42" s="151">
        <v>1</v>
      </c>
      <c r="H42" s="151"/>
      <c r="I42" s="151"/>
      <c r="J42" s="23">
        <v>1</v>
      </c>
      <c r="K42" s="23">
        <f>LOOKUP(J42,A42:A43,G42:G43)</f>
        <v>1</v>
      </c>
      <c r="L42" s="146"/>
      <c r="M42" s="146"/>
      <c r="N42" s="23"/>
    </row>
    <row r="43" spans="1:14" ht="12.75" hidden="1">
      <c r="A43" s="90">
        <v>2</v>
      </c>
      <c r="B43" s="151" t="s">
        <v>44</v>
      </c>
      <c r="C43" s="151"/>
      <c r="D43" s="151"/>
      <c r="E43" s="151"/>
      <c r="F43" s="151"/>
      <c r="G43" s="151">
        <v>0.75</v>
      </c>
      <c r="H43" s="151"/>
      <c r="I43" s="151"/>
      <c r="J43" s="23">
        <v>1</v>
      </c>
      <c r="K43" s="23">
        <f>LOOKUP(J43,A37:A39,L37:L39)</f>
        <v>1</v>
      </c>
      <c r="L43" s="146"/>
      <c r="M43" s="146"/>
      <c r="N43" s="23"/>
    </row>
    <row r="44" spans="1:14" ht="12.75" hidden="1">
      <c r="A44" s="108"/>
      <c r="B44" s="151"/>
      <c r="C44" s="151"/>
      <c r="D44" s="151"/>
      <c r="E44" s="151"/>
      <c r="F44" s="151"/>
      <c r="G44" s="151"/>
      <c r="H44" s="151"/>
      <c r="I44" s="151"/>
      <c r="J44" s="23">
        <v>1</v>
      </c>
      <c r="K44" s="23">
        <f>LOOKUP(J44,A45:A46,G45:G46)</f>
        <v>1</v>
      </c>
      <c r="L44" s="146"/>
      <c r="M44" s="146"/>
      <c r="N44" s="23"/>
    </row>
    <row r="45" spans="1:14" ht="12.75" hidden="1">
      <c r="A45" s="90">
        <v>1</v>
      </c>
      <c r="B45" s="151" t="s">
        <v>48</v>
      </c>
      <c r="C45" s="151"/>
      <c r="D45" s="151"/>
      <c r="E45" s="151"/>
      <c r="F45" s="151"/>
      <c r="G45" s="151">
        <v>1</v>
      </c>
      <c r="H45" s="151"/>
      <c r="I45" s="151"/>
      <c r="J45" s="23"/>
      <c r="K45" s="23"/>
      <c r="L45" s="146"/>
      <c r="M45" s="146"/>
      <c r="N45" s="23"/>
    </row>
    <row r="46" spans="1:14" ht="12.75" hidden="1">
      <c r="A46" s="90">
        <v>2</v>
      </c>
      <c r="B46" s="151" t="s">
        <v>49</v>
      </c>
      <c r="C46" s="151"/>
      <c r="D46" s="151"/>
      <c r="E46" s="151"/>
      <c r="F46" s="151"/>
      <c r="G46" s="151">
        <v>0.5</v>
      </c>
      <c r="H46" s="151"/>
      <c r="I46" s="151"/>
      <c r="J46" s="152"/>
      <c r="K46" s="153"/>
      <c r="L46" s="146"/>
      <c r="M46" s="146"/>
      <c r="N46" s="23"/>
    </row>
    <row r="47" spans="2:14" ht="12.75">
      <c r="B47" s="23"/>
      <c r="C47" s="145"/>
      <c r="D47" s="145"/>
      <c r="E47" s="159"/>
      <c r="F47" s="145"/>
      <c r="G47" s="23"/>
      <c r="H47" s="23"/>
      <c r="I47" s="23"/>
      <c r="J47" s="23"/>
      <c r="K47" s="23"/>
      <c r="L47" s="23"/>
      <c r="M47" s="23"/>
      <c r="N47" s="23"/>
    </row>
    <row r="48" spans="2:14" ht="12.75"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3:5" ht="12.75">
      <c r="C49" s="114"/>
      <c r="E49" s="106"/>
    </row>
    <row r="50" spans="3:5" ht="12.75">
      <c r="C50" s="114"/>
      <c r="E50" s="106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CDA9" sheet="1"/>
  <mergeCells count="24">
    <mergeCell ref="K40:L40"/>
    <mergeCell ref="B7:G8"/>
    <mergeCell ref="B40:J40"/>
    <mergeCell ref="B36:L36"/>
    <mergeCell ref="B37:G37"/>
    <mergeCell ref="K13:M13"/>
    <mergeCell ref="H39:J39"/>
    <mergeCell ref="B39:G39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I6:M6"/>
    <mergeCell ref="A33:N34"/>
    <mergeCell ref="B38:G38"/>
    <mergeCell ref="H38:J38"/>
    <mergeCell ref="D31:E31"/>
    <mergeCell ref="B16:G19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"/>
  <dimension ref="A1:T58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61" customWidth="1"/>
    <col min="2" max="2" width="2.140625" style="61" customWidth="1"/>
    <col min="3" max="3" width="15.57421875" style="61" customWidth="1"/>
    <col min="4" max="4" width="2.00390625" style="114" bestFit="1" customWidth="1"/>
    <col min="5" max="5" width="12.57421875" style="61" customWidth="1"/>
    <col min="6" max="6" width="2.140625" style="114" bestFit="1" customWidth="1"/>
    <col min="7" max="7" width="15.57421875" style="61" customWidth="1"/>
    <col min="8" max="8" width="3.28125" style="61" customWidth="1"/>
    <col min="9" max="9" width="15.57421875" style="61" bestFit="1" customWidth="1"/>
    <col min="10" max="10" width="2.00390625" style="61" bestFit="1" customWidth="1"/>
    <col min="11" max="11" width="11.8515625" style="61" customWidth="1"/>
    <col min="12" max="12" width="2.140625" style="61" bestFit="1" customWidth="1"/>
    <col min="13" max="13" width="15.57421875" style="61" bestFit="1" customWidth="1"/>
    <col min="14" max="14" width="2.140625" style="61" customWidth="1"/>
    <col min="15" max="16" width="0" style="61" hidden="1" customWidth="1"/>
    <col min="17" max="19" width="9.140625" style="61" customWidth="1"/>
    <col min="20" max="20" width="9.28125" style="61" bestFit="1" customWidth="1"/>
    <col min="21" max="16384" width="9.140625" style="61" customWidth="1"/>
  </cols>
  <sheetData>
    <row r="1" spans="1:14" ht="26.25">
      <c r="A1" s="187" t="s">
        <v>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1:14" ht="15.75">
      <c r="A2" s="6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63"/>
    </row>
    <row r="3" spans="1:14" ht="20.25">
      <c r="A3" s="63"/>
      <c r="B3" s="191" t="s">
        <v>12</v>
      </c>
      <c r="C3" s="191"/>
      <c r="D3" s="191"/>
      <c r="E3" s="191"/>
      <c r="F3" s="64"/>
      <c r="G3" s="190" t="s">
        <v>34</v>
      </c>
      <c r="H3" s="189" t="s">
        <v>18</v>
      </c>
      <c r="I3" s="189"/>
      <c r="J3" s="189"/>
      <c r="K3" s="189"/>
      <c r="L3" s="189"/>
      <c r="M3" s="189"/>
      <c r="N3" s="63"/>
    </row>
    <row r="4" spans="1:14" ht="20.25" customHeight="1">
      <c r="A4" s="63"/>
      <c r="B4" s="191"/>
      <c r="C4" s="191"/>
      <c r="D4" s="191"/>
      <c r="E4" s="191"/>
      <c r="F4" s="64"/>
      <c r="G4" s="190"/>
      <c r="H4" s="189"/>
      <c r="I4" s="189"/>
      <c r="J4" s="189"/>
      <c r="K4" s="189"/>
      <c r="L4" s="189"/>
      <c r="M4" s="189"/>
      <c r="N4" s="63"/>
    </row>
    <row r="5" spans="1:14" ht="15.75">
      <c r="A5" s="63"/>
      <c r="B5" s="188" t="s">
        <v>35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63"/>
    </row>
    <row r="6" spans="1:14" s="69" customFormat="1" ht="3.75" customHeight="1" thickBot="1">
      <c r="A6" s="66"/>
      <c r="B6" s="67"/>
      <c r="C6" s="68"/>
      <c r="D6" s="68"/>
      <c r="E6" s="68"/>
      <c r="F6" s="68"/>
      <c r="G6" s="68"/>
      <c r="H6" s="68"/>
      <c r="I6" s="192"/>
      <c r="J6" s="192"/>
      <c r="K6" s="192"/>
      <c r="L6" s="192"/>
      <c r="M6" s="192"/>
      <c r="N6" s="66"/>
    </row>
    <row r="7" spans="1:14" ht="25.5" customHeight="1">
      <c r="A7" s="66"/>
      <c r="B7" s="203" t="s">
        <v>97</v>
      </c>
      <c r="C7" s="204"/>
      <c r="D7" s="204"/>
      <c r="E7" s="204"/>
      <c r="F7" s="204"/>
      <c r="G7" s="205"/>
      <c r="H7" s="66"/>
      <c r="I7" s="70" t="s">
        <v>98</v>
      </c>
      <c r="J7" s="71"/>
      <c r="K7" s="72" t="s">
        <v>0</v>
      </c>
      <c r="L7" s="71"/>
      <c r="M7" s="73" t="s">
        <v>70</v>
      </c>
      <c r="N7" s="66"/>
    </row>
    <row r="8" spans="1:14" ht="13.5" thickBot="1">
      <c r="A8" s="66"/>
      <c r="B8" s="206"/>
      <c r="C8" s="207"/>
      <c r="D8" s="207"/>
      <c r="E8" s="207"/>
      <c r="F8" s="207"/>
      <c r="G8" s="208"/>
      <c r="H8" s="66"/>
      <c r="I8" s="33">
        <v>1</v>
      </c>
      <c r="J8" s="74" t="s">
        <v>1</v>
      </c>
      <c r="K8" s="75">
        <v>1</v>
      </c>
      <c r="L8" s="76" t="s">
        <v>2</v>
      </c>
      <c r="M8" s="77">
        <f>I8*K8</f>
        <v>1</v>
      </c>
      <c r="N8" s="66"/>
    </row>
    <row r="9" spans="1:14" ht="12.75">
      <c r="A9" s="66"/>
      <c r="B9" s="66"/>
      <c r="C9" s="78"/>
      <c r="D9" s="79"/>
      <c r="E9" s="78"/>
      <c r="F9" s="79"/>
      <c r="G9" s="78"/>
      <c r="H9" s="78"/>
      <c r="I9" s="78"/>
      <c r="J9" s="79"/>
      <c r="K9" s="78"/>
      <c r="L9" s="80"/>
      <c r="M9" s="78"/>
      <c r="N9" s="78"/>
    </row>
    <row r="10" spans="1:14" ht="14.25">
      <c r="A10" s="66"/>
      <c r="B10" s="66"/>
      <c r="C10" s="78"/>
      <c r="D10" s="81"/>
      <c r="E10" s="81" t="s">
        <v>46</v>
      </c>
      <c r="F10" s="81"/>
      <c r="G10" s="78"/>
      <c r="H10" s="78"/>
      <c r="I10" s="78"/>
      <c r="J10" s="79"/>
      <c r="K10" s="78"/>
      <c r="L10" s="80"/>
      <c r="M10" s="82"/>
      <c r="N10" s="78"/>
    </row>
    <row r="11" spans="1:14" ht="7.5" customHeight="1">
      <c r="A11" s="66"/>
      <c r="B11" s="66"/>
      <c r="C11" s="78"/>
      <c r="D11" s="79"/>
      <c r="E11" s="79"/>
      <c r="F11" s="79"/>
      <c r="G11" s="78"/>
      <c r="H11" s="78"/>
      <c r="I11" s="78"/>
      <c r="J11" s="79"/>
      <c r="K11" s="78"/>
      <c r="L11" s="80"/>
      <c r="M11" s="82"/>
      <c r="N11" s="78"/>
    </row>
    <row r="12" spans="1:14" ht="12.75">
      <c r="A12" s="66"/>
      <c r="B12" s="66"/>
      <c r="C12" s="78"/>
      <c r="D12" s="81"/>
      <c r="E12" s="81" t="s">
        <v>45</v>
      </c>
      <c r="F12" s="81"/>
      <c r="G12" s="78"/>
      <c r="H12" s="78"/>
      <c r="I12" s="78"/>
      <c r="J12" s="79"/>
      <c r="K12" s="78"/>
      <c r="L12" s="80"/>
      <c r="M12" s="78"/>
      <c r="N12" s="78"/>
    </row>
    <row r="13" spans="1:14" ht="7.5" customHeight="1">
      <c r="A13" s="66"/>
      <c r="B13" s="66"/>
      <c r="C13" s="78"/>
      <c r="D13" s="79"/>
      <c r="E13" s="79"/>
      <c r="F13" s="79"/>
      <c r="G13" s="78"/>
      <c r="H13" s="78"/>
      <c r="I13" s="83"/>
      <c r="J13" s="79"/>
      <c r="K13" s="212"/>
      <c r="L13" s="212"/>
      <c r="M13" s="212"/>
      <c r="N13" s="78"/>
    </row>
    <row r="14" spans="1:14" ht="12.75">
      <c r="A14" s="66"/>
      <c r="B14" s="66"/>
      <c r="C14" s="78"/>
      <c r="D14" s="81"/>
      <c r="E14" s="81" t="s">
        <v>47</v>
      </c>
      <c r="F14" s="81"/>
      <c r="G14" s="78"/>
      <c r="H14" s="78"/>
      <c r="I14" s="78"/>
      <c r="J14" s="79"/>
      <c r="K14" s="81" t="s">
        <v>87</v>
      </c>
      <c r="L14" s="84"/>
      <c r="M14" s="120"/>
      <c r="N14" s="78"/>
    </row>
    <row r="15" spans="1:14" ht="7.5" customHeight="1">
      <c r="A15" s="66"/>
      <c r="B15" s="66"/>
      <c r="C15" s="66"/>
      <c r="D15" s="74"/>
      <c r="E15" s="66"/>
      <c r="F15" s="74"/>
      <c r="G15" s="66"/>
      <c r="H15" s="66"/>
      <c r="I15" s="78"/>
      <c r="J15" s="74"/>
      <c r="K15" s="78"/>
      <c r="L15" s="76"/>
      <c r="M15" s="78"/>
      <c r="N15" s="66"/>
    </row>
    <row r="16" spans="1:14" s="85" customFormat="1" ht="25.5" customHeight="1">
      <c r="A16" s="71"/>
      <c r="B16" s="193" t="s">
        <v>105</v>
      </c>
      <c r="C16" s="194"/>
      <c r="D16" s="194"/>
      <c r="E16" s="194"/>
      <c r="F16" s="194"/>
      <c r="G16" s="195"/>
      <c r="H16" s="71"/>
      <c r="I16" s="73" t="s">
        <v>3</v>
      </c>
      <c r="J16" s="71"/>
      <c r="K16" s="73" t="s">
        <v>4</v>
      </c>
      <c r="L16" s="71"/>
      <c r="M16" s="73" t="s">
        <v>5</v>
      </c>
      <c r="N16" s="71"/>
    </row>
    <row r="17" spans="1:14" ht="12.75" customHeight="1">
      <c r="A17" s="66"/>
      <c r="B17" s="196"/>
      <c r="C17" s="197"/>
      <c r="D17" s="197"/>
      <c r="E17" s="197"/>
      <c r="F17" s="197"/>
      <c r="G17" s="198"/>
      <c r="H17" s="66"/>
      <c r="I17" s="77">
        <f>M8</f>
        <v>1</v>
      </c>
      <c r="J17" s="74" t="s">
        <v>1</v>
      </c>
      <c r="K17" s="181">
        <f>'.'!G10</f>
        <v>1462.5</v>
      </c>
      <c r="L17" s="74"/>
      <c r="M17" s="102">
        <f>I17*K17</f>
        <v>1462.5</v>
      </c>
      <c r="N17" s="66"/>
    </row>
    <row r="18" spans="1:14" ht="12.75" customHeight="1" thickBot="1">
      <c r="A18" s="66"/>
      <c r="B18" s="196"/>
      <c r="C18" s="197"/>
      <c r="D18" s="197"/>
      <c r="E18" s="197"/>
      <c r="F18" s="197"/>
      <c r="G18" s="198"/>
      <c r="H18" s="66"/>
      <c r="I18" s="66"/>
      <c r="J18" s="74"/>
      <c r="K18" s="66"/>
      <c r="L18" s="74"/>
      <c r="M18" s="66"/>
      <c r="N18" s="66"/>
    </row>
    <row r="19" spans="1:20" s="85" customFormat="1" ht="25.5" customHeight="1" thickTop="1">
      <c r="A19" s="71"/>
      <c r="B19" s="196"/>
      <c r="C19" s="197"/>
      <c r="D19" s="197"/>
      <c r="E19" s="197"/>
      <c r="F19" s="197"/>
      <c r="G19" s="198"/>
      <c r="H19" s="71"/>
      <c r="I19" s="73" t="s">
        <v>5</v>
      </c>
      <c r="J19" s="71"/>
      <c r="K19" s="73" t="s">
        <v>6</v>
      </c>
      <c r="L19" s="71"/>
      <c r="M19" s="91" t="s">
        <v>7</v>
      </c>
      <c r="N19" s="71"/>
      <c r="T19" s="122"/>
    </row>
    <row r="20" spans="1:14" ht="12.75" customHeight="1" thickBot="1">
      <c r="A20" s="66"/>
      <c r="B20" s="86"/>
      <c r="C20" s="92"/>
      <c r="D20" s="92"/>
      <c r="E20" s="92" t="s">
        <v>106</v>
      </c>
      <c r="F20" s="92"/>
      <c r="G20" s="93"/>
      <c r="H20" s="66"/>
      <c r="I20" s="102">
        <f>M17</f>
        <v>1462.5</v>
      </c>
      <c r="J20" s="74" t="s">
        <v>1</v>
      </c>
      <c r="K20" s="94">
        <v>0.06495726495726496</v>
      </c>
      <c r="L20" s="76" t="s">
        <v>2</v>
      </c>
      <c r="M20" s="95">
        <f>I20*K20*K43*K44*K45</f>
        <v>95.00000000000001</v>
      </c>
      <c r="N20" s="66"/>
    </row>
    <row r="21" spans="1:16" ht="12.75" customHeight="1" thickTop="1">
      <c r="A21" s="66"/>
      <c r="B21" s="86"/>
      <c r="C21" s="96" t="s">
        <v>89</v>
      </c>
      <c r="D21" s="96" t="s">
        <v>1</v>
      </c>
      <c r="E21" s="96" t="s">
        <v>90</v>
      </c>
      <c r="F21" s="96" t="s">
        <v>2</v>
      </c>
      <c r="G21" s="97" t="s">
        <v>91</v>
      </c>
      <c r="H21" s="66"/>
      <c r="I21" s="66"/>
      <c r="J21" s="74"/>
      <c r="K21" s="66"/>
      <c r="L21" s="74"/>
      <c r="M21" s="66"/>
      <c r="N21" s="66"/>
      <c r="P21" s="107"/>
    </row>
    <row r="22" spans="1:15" s="85" customFormat="1" ht="25.5">
      <c r="A22" s="71"/>
      <c r="B22" s="98"/>
      <c r="C22" s="179">
        <f>M20</f>
        <v>95.00000000000001</v>
      </c>
      <c r="D22" s="174" t="s">
        <v>88</v>
      </c>
      <c r="E22" s="175" t="str">
        <f>IF(','!F3=1,"scegli aliquota",(LOOKUP(','!F3,','!B4:B64,','!D4:D64))/1000)</f>
        <v>scegli aliquota</v>
      </c>
      <c r="F22" s="176" t="s">
        <v>2</v>
      </c>
      <c r="G22" s="177" t="str">
        <f>IF(E22="scegli aliquota","-",C22*E22)</f>
        <v>-</v>
      </c>
      <c r="H22" s="71"/>
      <c r="I22" s="73" t="s">
        <v>5</v>
      </c>
      <c r="J22" s="71"/>
      <c r="K22" s="73" t="s">
        <v>9</v>
      </c>
      <c r="L22" s="71"/>
      <c r="M22" s="73" t="s">
        <v>10</v>
      </c>
      <c r="N22" s="71"/>
      <c r="O22" s="104" t="s">
        <v>94</v>
      </c>
    </row>
    <row r="23" spans="1:15" ht="12.75" customHeight="1">
      <c r="A23" s="66"/>
      <c r="B23" s="99"/>
      <c r="C23" s="100"/>
      <c r="D23" s="100"/>
      <c r="E23" s="100"/>
      <c r="F23" s="100"/>
      <c r="G23" s="101"/>
      <c r="H23" s="66"/>
      <c r="I23" s="102">
        <f>M20</f>
        <v>95.00000000000001</v>
      </c>
      <c r="J23" s="74" t="s">
        <v>8</v>
      </c>
      <c r="K23" s="103">
        <f>I8</f>
        <v>1</v>
      </c>
      <c r="L23" s="76" t="s">
        <v>2</v>
      </c>
      <c r="M23" s="87">
        <f>I23/K23</f>
        <v>95.00000000000001</v>
      </c>
      <c r="N23" s="66"/>
      <c r="O23" s="105">
        <v>60.56</v>
      </c>
    </row>
    <row r="24" spans="1:14" ht="12.75">
      <c r="A24" s="66"/>
      <c r="B24" s="66"/>
      <c r="C24" s="66"/>
      <c r="D24" s="74"/>
      <c r="E24" s="66"/>
      <c r="F24" s="74"/>
      <c r="G24" s="66"/>
      <c r="H24" s="66"/>
      <c r="I24" s="66"/>
      <c r="J24" s="74"/>
      <c r="K24" s="66"/>
      <c r="L24" s="74"/>
      <c r="M24" s="66"/>
      <c r="N24" s="66"/>
    </row>
    <row r="25" spans="1:16" ht="12.75">
      <c r="A25" s="66"/>
      <c r="B25" s="66"/>
      <c r="C25" s="66"/>
      <c r="D25" s="74"/>
      <c r="E25" s="66"/>
      <c r="F25" s="74"/>
      <c r="G25" s="66"/>
      <c r="H25" s="66"/>
      <c r="I25" s="66"/>
      <c r="J25" s="74"/>
      <c r="K25" s="66"/>
      <c r="L25" s="74"/>
      <c r="M25" s="66"/>
      <c r="N25" s="66"/>
      <c r="O25" s="61" t="s">
        <v>96</v>
      </c>
      <c r="P25" s="106">
        <f>(M23-O23)/O23</f>
        <v>0.5686922060766184</v>
      </c>
    </row>
    <row r="26" spans="1:16" ht="12.75">
      <c r="A26" s="66"/>
      <c r="B26" s="66"/>
      <c r="C26" s="66"/>
      <c r="D26" s="74"/>
      <c r="E26" s="66"/>
      <c r="F26" s="74"/>
      <c r="G26" s="66"/>
      <c r="H26" s="66"/>
      <c r="I26" s="66"/>
      <c r="J26" s="74"/>
      <c r="K26" s="66"/>
      <c r="L26" s="74"/>
      <c r="M26" s="66"/>
      <c r="N26" s="66"/>
      <c r="O26" s="107" t="s">
        <v>95</v>
      </c>
      <c r="P26" s="106">
        <v>0.168</v>
      </c>
    </row>
    <row r="27" spans="1:14" ht="12.75">
      <c r="A27" s="66"/>
      <c r="B27" s="66"/>
      <c r="C27" s="66"/>
      <c r="D27" s="74"/>
      <c r="E27" s="66"/>
      <c r="F27" s="74"/>
      <c r="G27" s="66"/>
      <c r="H27" s="66"/>
      <c r="I27" s="66"/>
      <c r="J27" s="74"/>
      <c r="K27" s="66"/>
      <c r="L27" s="74"/>
      <c r="M27" s="66"/>
      <c r="N27" s="66"/>
    </row>
    <row r="28" spans="1:14" ht="12.75">
      <c r="A28" s="66"/>
      <c r="B28" s="66"/>
      <c r="C28" s="66"/>
      <c r="D28" s="74"/>
      <c r="E28" s="66"/>
      <c r="F28" s="74"/>
      <c r="G28" s="66"/>
      <c r="H28" s="66"/>
      <c r="I28" s="66"/>
      <c r="J28" s="74"/>
      <c r="K28" s="66"/>
      <c r="L28" s="74"/>
      <c r="M28" s="66"/>
      <c r="N28" s="66"/>
    </row>
    <row r="29" spans="1:14" ht="12.75">
      <c r="A29" s="111"/>
      <c r="B29" s="111"/>
      <c r="C29" s="211" t="s">
        <v>14</v>
      </c>
      <c r="D29" s="211"/>
      <c r="E29" s="211"/>
      <c r="F29" s="112"/>
      <c r="G29" s="111"/>
      <c r="H29" s="111"/>
      <c r="I29" s="111"/>
      <c r="J29" s="111"/>
      <c r="K29" s="111"/>
      <c r="L29" s="111"/>
      <c r="M29" s="111"/>
      <c r="N29" s="111"/>
    </row>
    <row r="30" spans="1:14" ht="12.75">
      <c r="A30" s="111"/>
      <c r="B30" s="111"/>
      <c r="C30" s="209">
        <f>'Zona B1'!$C$30:$E$30</f>
        <v>42370</v>
      </c>
      <c r="D30" s="210"/>
      <c r="E30" s="210"/>
      <c r="F30" s="112"/>
      <c r="G30" s="111"/>
      <c r="H30" s="215" t="s">
        <v>15</v>
      </c>
      <c r="I30" s="215"/>
      <c r="J30" s="215"/>
      <c r="K30" s="215"/>
      <c r="L30" s="215"/>
      <c r="M30" s="215"/>
      <c r="N30" s="111"/>
    </row>
    <row r="31" spans="1:14" ht="12.75">
      <c r="A31" s="111"/>
      <c r="B31" s="111"/>
      <c r="C31" s="111" t="s">
        <v>71</v>
      </c>
      <c r="D31" s="202" t="str">
        <f>'Zona B1'!$D$31:$E$31</f>
        <v>DComGC 1/2016</v>
      </c>
      <c r="E31" s="202"/>
      <c r="F31" s="112"/>
      <c r="G31" s="111"/>
      <c r="H31" s="201" t="s">
        <v>16</v>
      </c>
      <c r="I31" s="201"/>
      <c r="J31" s="201"/>
      <c r="K31" s="201"/>
      <c r="L31" s="201"/>
      <c r="M31" s="201"/>
      <c r="N31" s="111"/>
    </row>
    <row r="32" spans="1:14" ht="6" customHeight="1">
      <c r="A32" s="111"/>
      <c r="B32" s="111"/>
      <c r="C32" s="111"/>
      <c r="D32" s="111"/>
      <c r="E32" s="111"/>
      <c r="F32" s="112"/>
      <c r="G32" s="111"/>
      <c r="H32" s="113"/>
      <c r="I32" s="113"/>
      <c r="J32" s="113"/>
      <c r="K32" s="113"/>
      <c r="L32" s="113"/>
      <c r="M32" s="113"/>
      <c r="N32" s="111"/>
    </row>
    <row r="33" spans="1:14" ht="12.75" customHeight="1">
      <c r="A33" s="199" t="s">
        <v>100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4" ht="12.75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</row>
    <row r="36" spans="1:14" ht="12.75">
      <c r="A36" s="23"/>
      <c r="B36" s="23"/>
      <c r="C36" s="23"/>
      <c r="D36" s="145"/>
      <c r="E36" s="23"/>
      <c r="F36" s="145"/>
      <c r="G36" s="23"/>
      <c r="H36" s="23"/>
      <c r="I36" s="23"/>
      <c r="J36" s="23"/>
      <c r="K36" s="23"/>
      <c r="L36" s="23"/>
      <c r="M36" s="23"/>
      <c r="N36" s="23"/>
    </row>
    <row r="37" spans="1:14" ht="17.25" hidden="1" thickBot="1" thickTop="1">
      <c r="A37" s="147"/>
      <c r="B37" s="221" t="s">
        <v>36</v>
      </c>
      <c r="C37" s="222"/>
      <c r="D37" s="222"/>
      <c r="E37" s="222"/>
      <c r="F37" s="222"/>
      <c r="G37" s="222"/>
      <c r="H37" s="222"/>
      <c r="I37" s="222"/>
      <c r="J37" s="222"/>
      <c r="K37" s="222"/>
      <c r="L37" s="223"/>
      <c r="M37" s="146"/>
      <c r="N37" s="23"/>
    </row>
    <row r="38" spans="1:14" ht="13.5" hidden="1" thickTop="1">
      <c r="A38" s="147">
        <v>1</v>
      </c>
      <c r="B38" s="220" t="s">
        <v>38</v>
      </c>
      <c r="C38" s="220"/>
      <c r="D38" s="220"/>
      <c r="E38" s="220"/>
      <c r="F38" s="220"/>
      <c r="G38" s="220"/>
      <c r="H38" s="148" t="s">
        <v>37</v>
      </c>
      <c r="I38" s="148"/>
      <c r="J38" s="148"/>
      <c r="K38" s="149"/>
      <c r="L38" s="149">
        <v>1</v>
      </c>
      <c r="M38" s="146"/>
      <c r="N38" s="23"/>
    </row>
    <row r="39" spans="1:14" ht="12.75" hidden="1">
      <c r="A39" s="147">
        <v>2</v>
      </c>
      <c r="B39" s="216" t="s">
        <v>39</v>
      </c>
      <c r="C39" s="216"/>
      <c r="D39" s="216"/>
      <c r="E39" s="216"/>
      <c r="F39" s="216"/>
      <c r="G39" s="216"/>
      <c r="H39" s="213" t="s">
        <v>37</v>
      </c>
      <c r="I39" s="213"/>
      <c r="J39" s="213"/>
      <c r="K39" s="150"/>
      <c r="L39" s="150">
        <v>0.8</v>
      </c>
      <c r="M39" s="146"/>
      <c r="N39" s="23"/>
    </row>
    <row r="40" spans="1:14" ht="12.75" hidden="1">
      <c r="A40" s="147">
        <v>3</v>
      </c>
      <c r="B40" s="216" t="s">
        <v>40</v>
      </c>
      <c r="C40" s="216"/>
      <c r="D40" s="216"/>
      <c r="E40" s="216"/>
      <c r="F40" s="216"/>
      <c r="G40" s="216"/>
      <c r="H40" s="213" t="s">
        <v>37</v>
      </c>
      <c r="I40" s="213"/>
      <c r="J40" s="213"/>
      <c r="K40" s="150"/>
      <c r="L40" s="150">
        <v>0.5</v>
      </c>
      <c r="M40" s="146"/>
      <c r="N40" s="23"/>
    </row>
    <row r="41" spans="1:14" ht="12.75" hidden="1">
      <c r="A41" s="147"/>
      <c r="B41" s="217" t="s">
        <v>42</v>
      </c>
      <c r="C41" s="218"/>
      <c r="D41" s="218"/>
      <c r="E41" s="218"/>
      <c r="F41" s="218"/>
      <c r="G41" s="218"/>
      <c r="H41" s="218"/>
      <c r="I41" s="218"/>
      <c r="J41" s="219"/>
      <c r="K41" s="214">
        <v>0.5</v>
      </c>
      <c r="L41" s="214"/>
      <c r="M41" s="146"/>
      <c r="N41" s="23"/>
    </row>
    <row r="42" spans="1:14" ht="12.75" hidden="1">
      <c r="A42" s="151"/>
      <c r="B42" s="151"/>
      <c r="C42" s="151"/>
      <c r="D42" s="151"/>
      <c r="E42" s="151"/>
      <c r="F42" s="151"/>
      <c r="G42" s="151"/>
      <c r="H42" s="151"/>
      <c r="I42" s="151"/>
      <c r="J42" s="152"/>
      <c r="K42" s="153"/>
      <c r="L42" s="146"/>
      <c r="M42" s="146"/>
      <c r="N42" s="23"/>
    </row>
    <row r="43" spans="1:14" ht="12.75" hidden="1">
      <c r="A43" s="147">
        <v>1</v>
      </c>
      <c r="B43" s="151" t="s">
        <v>43</v>
      </c>
      <c r="C43" s="151"/>
      <c r="D43" s="151"/>
      <c r="E43" s="151"/>
      <c r="F43" s="151"/>
      <c r="G43" s="151">
        <v>1</v>
      </c>
      <c r="H43" s="151"/>
      <c r="I43" s="151"/>
      <c r="J43" s="23">
        <v>1</v>
      </c>
      <c r="K43" s="23">
        <f>LOOKUP(J43,A43:A44,G43:G44)</f>
        <v>1</v>
      </c>
      <c r="L43" s="146"/>
      <c r="M43" s="146"/>
      <c r="N43" s="23"/>
    </row>
    <row r="44" spans="1:14" ht="12.75" hidden="1">
      <c r="A44" s="147">
        <v>2</v>
      </c>
      <c r="B44" s="151" t="s">
        <v>44</v>
      </c>
      <c r="C44" s="151"/>
      <c r="D44" s="151"/>
      <c r="E44" s="151"/>
      <c r="F44" s="151"/>
      <c r="G44" s="151">
        <v>0.75</v>
      </c>
      <c r="H44" s="151"/>
      <c r="I44" s="151"/>
      <c r="J44" s="23">
        <v>1</v>
      </c>
      <c r="K44" s="23">
        <f>LOOKUP(J44,A38:A40,L38:L40)</f>
        <v>1</v>
      </c>
      <c r="L44" s="146"/>
      <c r="M44" s="146"/>
      <c r="N44" s="23"/>
    </row>
    <row r="45" spans="1:14" ht="12.75" hidden="1">
      <c r="A45" s="151"/>
      <c r="B45" s="151"/>
      <c r="C45" s="151"/>
      <c r="D45" s="151"/>
      <c r="E45" s="151"/>
      <c r="F45" s="151"/>
      <c r="G45" s="151"/>
      <c r="H45" s="151"/>
      <c r="I45" s="151"/>
      <c r="J45" s="23">
        <v>1</v>
      </c>
      <c r="K45" s="23">
        <f>LOOKUP(J45,A46:A47,G46:G47)</f>
        <v>1</v>
      </c>
      <c r="L45" s="146"/>
      <c r="M45" s="146"/>
      <c r="N45" s="23"/>
    </row>
    <row r="46" spans="1:14" ht="12.75" hidden="1">
      <c r="A46" s="147">
        <v>1</v>
      </c>
      <c r="B46" s="151" t="s">
        <v>48</v>
      </c>
      <c r="C46" s="151"/>
      <c r="D46" s="151"/>
      <c r="E46" s="151"/>
      <c r="F46" s="151"/>
      <c r="G46" s="151">
        <v>1</v>
      </c>
      <c r="H46" s="151"/>
      <c r="I46" s="151"/>
      <c r="J46" s="23"/>
      <c r="K46" s="23"/>
      <c r="L46" s="146"/>
      <c r="M46" s="146"/>
      <c r="N46" s="23"/>
    </row>
    <row r="47" spans="1:14" ht="12.75" hidden="1">
      <c r="A47" s="147">
        <v>2</v>
      </c>
      <c r="B47" s="151" t="s">
        <v>49</v>
      </c>
      <c r="C47" s="151"/>
      <c r="D47" s="151"/>
      <c r="E47" s="151"/>
      <c r="F47" s="151"/>
      <c r="G47" s="151">
        <v>0.5</v>
      </c>
      <c r="H47" s="151"/>
      <c r="I47" s="151"/>
      <c r="J47" s="152"/>
      <c r="K47" s="153"/>
      <c r="L47" s="146"/>
      <c r="M47" s="146"/>
      <c r="N47" s="23"/>
    </row>
    <row r="48" spans="1:14" ht="12.75">
      <c r="A48" s="23"/>
      <c r="B48" s="23"/>
      <c r="C48" s="145"/>
      <c r="D48" s="145"/>
      <c r="E48" s="159"/>
      <c r="F48" s="145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145"/>
      <c r="D49" s="145"/>
      <c r="E49" s="159"/>
      <c r="F49" s="145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145"/>
      <c r="D50" s="145"/>
      <c r="E50" s="159"/>
      <c r="F50" s="145"/>
      <c r="G50" s="23"/>
      <c r="H50" s="23"/>
      <c r="I50" s="23"/>
      <c r="J50" s="23"/>
      <c r="K50" s="23"/>
      <c r="L50" s="23"/>
      <c r="M50" s="23"/>
      <c r="N50" s="23"/>
    </row>
    <row r="51" spans="3:5" ht="12.75">
      <c r="C51" s="114"/>
      <c r="E51" s="106"/>
    </row>
    <row r="52" spans="3:5" ht="12.75">
      <c r="C52" s="114"/>
      <c r="E52" s="106"/>
    </row>
    <row r="53" spans="3:5" ht="12.75">
      <c r="C53" s="114"/>
      <c r="E53" s="106"/>
    </row>
    <row r="54" spans="3:5" ht="12.75">
      <c r="C54" s="114"/>
      <c r="E54" s="106"/>
    </row>
    <row r="55" spans="3:5" ht="12.75">
      <c r="C55" s="114"/>
      <c r="E55" s="106"/>
    </row>
    <row r="56" spans="3:5" ht="12.75">
      <c r="C56" s="114"/>
      <c r="E56" s="106"/>
    </row>
    <row r="57" spans="3:5" ht="12.75">
      <c r="C57" s="114"/>
      <c r="E57" s="106"/>
    </row>
    <row r="58" spans="3:5" ht="12.75">
      <c r="C58" s="114"/>
      <c r="E58" s="106"/>
    </row>
  </sheetData>
  <sheetProtection password="CDA9" sheet="1"/>
  <mergeCells count="24">
    <mergeCell ref="K41:L41"/>
    <mergeCell ref="B7:G8"/>
    <mergeCell ref="B41:J41"/>
    <mergeCell ref="B37:L37"/>
    <mergeCell ref="B38:G38"/>
    <mergeCell ref="K13:M13"/>
    <mergeCell ref="H40:J40"/>
    <mergeCell ref="B40:G40"/>
    <mergeCell ref="A1:N1"/>
    <mergeCell ref="B3:E4"/>
    <mergeCell ref="G3:G4"/>
    <mergeCell ref="B5:M5"/>
    <mergeCell ref="B2:M2"/>
    <mergeCell ref="H31:M31"/>
    <mergeCell ref="C29:E29"/>
    <mergeCell ref="C30:E30"/>
    <mergeCell ref="H30:M30"/>
    <mergeCell ref="H3:M4"/>
    <mergeCell ref="I6:M6"/>
    <mergeCell ref="B16:G19"/>
    <mergeCell ref="B39:G39"/>
    <mergeCell ref="H39:J39"/>
    <mergeCell ref="D31:E31"/>
    <mergeCell ref="A33:N34"/>
  </mergeCells>
  <conditionalFormatting sqref="M10:M11">
    <cfRule type="cellIs" priority="2" dxfId="3" operator="equal" stopIfTrue="1">
      <formula>"ATTENZIONE spunta casella"</formula>
    </cfRule>
    <cfRule type="cellIs" priority="3" dxfId="1" operator="equal" stopIfTrue="1">
      <formula>"ERRORE!     Togliere spunta"</formula>
    </cfRule>
    <cfRule type="cellIs" priority="4" dxfId="10" operator="equal" stopIfTrue="1">
      <formula>"OK!           Procedere"</formula>
    </cfRule>
  </conditionalFormatting>
  <conditionalFormatting sqref="E22">
    <cfRule type="cellIs" priority="8" dxfId="4" operator="equal" stopIfTrue="1">
      <formula>"scegli aliquota"</formula>
    </cfRule>
  </conditionalFormatting>
  <conditionalFormatting sqref="M23">
    <cfRule type="expression" priority="9" dxfId="0" stopIfTrue="1">
      <formula>ISERROR(M23)</formula>
    </cfRule>
  </conditionalFormatting>
  <hyperlinks>
    <hyperlink ref="K17" location="'Valori OMI'!A1" display="'Valori OMI'!A1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3"/>
  <ignoredErrors>
    <ignoredError sqref="M23" evalError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7"/>
  <dimension ref="A1:AE75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2.421875" style="1" customWidth="1"/>
    <col min="2" max="2" width="2.140625" style="1" customWidth="1"/>
    <col min="3" max="3" width="15.57421875" style="1" customWidth="1"/>
    <col min="4" max="4" width="2.00390625" style="2" bestFit="1" customWidth="1"/>
    <col min="5" max="5" width="12.57421875" style="1" customWidth="1"/>
    <col min="6" max="6" width="2.140625" style="2" bestFit="1" customWidth="1"/>
    <col min="7" max="7" width="15.57421875" style="1" customWidth="1"/>
    <col min="8" max="8" width="3.28125" style="1" customWidth="1"/>
    <col min="9" max="9" width="15.57421875" style="1" bestFit="1" customWidth="1"/>
    <col min="10" max="10" width="2.00390625" style="1" bestFit="1" customWidth="1"/>
    <col min="11" max="11" width="11.8515625" style="1" customWidth="1"/>
    <col min="12" max="12" width="2.140625" style="1" bestFit="1" customWidth="1"/>
    <col min="13" max="13" width="15.57421875" style="1" bestFit="1" customWidth="1"/>
    <col min="14" max="14" width="2.140625" style="1" customWidth="1"/>
    <col min="15" max="16" width="0" style="1" hidden="1" customWidth="1"/>
    <col min="17" max="16384" width="9.140625" style="1" customWidth="1"/>
  </cols>
  <sheetData>
    <row r="1" spans="1:14" ht="26.25">
      <c r="A1" s="235" t="s">
        <v>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ht="15.75">
      <c r="A2" s="14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14"/>
    </row>
    <row r="3" spans="1:14" ht="20.25">
      <c r="A3" s="14"/>
      <c r="B3" s="236" t="s">
        <v>12</v>
      </c>
      <c r="C3" s="236"/>
      <c r="D3" s="236"/>
      <c r="E3" s="236"/>
      <c r="F3" s="20"/>
      <c r="G3" s="237" t="s">
        <v>13</v>
      </c>
      <c r="H3" s="244" t="s">
        <v>19</v>
      </c>
      <c r="I3" s="244"/>
      <c r="J3" s="244"/>
      <c r="K3" s="244"/>
      <c r="L3" s="244"/>
      <c r="M3" s="244"/>
      <c r="N3" s="14"/>
    </row>
    <row r="4" spans="1:14" ht="20.25" customHeight="1">
      <c r="A4" s="14"/>
      <c r="B4" s="236"/>
      <c r="C4" s="236"/>
      <c r="D4" s="236"/>
      <c r="E4" s="236"/>
      <c r="F4" s="20"/>
      <c r="G4" s="237"/>
      <c r="H4" s="244"/>
      <c r="I4" s="244"/>
      <c r="J4" s="244"/>
      <c r="K4" s="244"/>
      <c r="L4" s="244"/>
      <c r="M4" s="244"/>
      <c r="N4" s="34"/>
    </row>
    <row r="5" spans="1:14" ht="15.75">
      <c r="A5" s="14"/>
      <c r="B5" s="238" t="s">
        <v>35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14"/>
    </row>
    <row r="6" spans="1:14" s="8" customFormat="1" ht="3.75" customHeight="1" thickBot="1">
      <c r="A6" s="12"/>
      <c r="B6" s="17"/>
      <c r="C6" s="19"/>
      <c r="D6" s="19"/>
      <c r="E6" s="19"/>
      <c r="F6" s="19"/>
      <c r="G6" s="19"/>
      <c r="H6" s="19"/>
      <c r="I6" s="233"/>
      <c r="J6" s="233"/>
      <c r="K6" s="233"/>
      <c r="L6" s="233"/>
      <c r="M6" s="233"/>
      <c r="N6" s="12"/>
    </row>
    <row r="7" spans="1:14" ht="25.5" customHeight="1">
      <c r="A7" s="12"/>
      <c r="B7" s="245" t="s">
        <v>97</v>
      </c>
      <c r="C7" s="246"/>
      <c r="D7" s="246"/>
      <c r="E7" s="246"/>
      <c r="F7" s="246"/>
      <c r="G7" s="247"/>
      <c r="H7" s="12"/>
      <c r="I7" s="60" t="s">
        <v>98</v>
      </c>
      <c r="J7" s="9"/>
      <c r="K7" s="4" t="s">
        <v>0</v>
      </c>
      <c r="L7" s="9"/>
      <c r="M7" s="6" t="s">
        <v>70</v>
      </c>
      <c r="N7" s="12"/>
    </row>
    <row r="8" spans="1:14" ht="13.5" thickBot="1">
      <c r="A8" s="12"/>
      <c r="B8" s="248"/>
      <c r="C8" s="249"/>
      <c r="D8" s="249"/>
      <c r="E8" s="249"/>
      <c r="F8" s="249"/>
      <c r="G8" s="250"/>
      <c r="H8" s="12"/>
      <c r="I8" s="33">
        <v>1</v>
      </c>
      <c r="J8" s="10" t="s">
        <v>1</v>
      </c>
      <c r="K8" s="22">
        <v>0.65</v>
      </c>
      <c r="L8" s="11" t="s">
        <v>2</v>
      </c>
      <c r="M8" s="18">
        <f>I8*K8</f>
        <v>0.65</v>
      </c>
      <c r="N8" s="12"/>
    </row>
    <row r="9" spans="1:14" ht="12.75">
      <c r="A9" s="12"/>
      <c r="B9" s="12"/>
      <c r="C9" s="13"/>
      <c r="D9" s="30"/>
      <c r="E9" s="13"/>
      <c r="F9" s="30"/>
      <c r="G9" s="13"/>
      <c r="H9" s="13"/>
      <c r="I9" s="13"/>
      <c r="J9" s="30"/>
      <c r="K9" s="13"/>
      <c r="L9" s="31"/>
      <c r="M9" s="13"/>
      <c r="N9" s="13"/>
    </row>
    <row r="10" spans="1:14" ht="12.75">
      <c r="A10" s="12"/>
      <c r="B10" s="12"/>
      <c r="C10" s="13"/>
      <c r="D10" s="30"/>
      <c r="E10" s="32" t="s">
        <v>45</v>
      </c>
      <c r="F10" s="30"/>
      <c r="G10" s="13"/>
      <c r="H10" s="13"/>
      <c r="I10" s="13"/>
      <c r="J10" s="30"/>
      <c r="K10" s="13"/>
      <c r="L10" s="31"/>
      <c r="M10" s="29"/>
      <c r="N10" s="13"/>
    </row>
    <row r="11" spans="1:14" ht="12.75">
      <c r="A11" s="12"/>
      <c r="B11" s="12"/>
      <c r="C11" s="13"/>
      <c r="D11" s="32"/>
      <c r="E11" s="32"/>
      <c r="F11" s="32"/>
      <c r="G11" s="13"/>
      <c r="H11" s="13"/>
      <c r="I11" s="13"/>
      <c r="J11" s="30"/>
      <c r="K11" s="13"/>
      <c r="L11" s="31"/>
      <c r="M11" s="13"/>
      <c r="N11" s="13"/>
    </row>
    <row r="12" spans="1:14" ht="15.75" customHeight="1">
      <c r="A12" s="12"/>
      <c r="B12" s="12"/>
      <c r="C12" s="13"/>
      <c r="D12" s="30"/>
      <c r="E12" s="32" t="s">
        <v>47</v>
      </c>
      <c r="F12" s="30"/>
      <c r="G12" s="13"/>
      <c r="H12" s="13"/>
      <c r="I12" s="28"/>
      <c r="J12" s="30"/>
      <c r="K12" s="81" t="s">
        <v>87</v>
      </c>
      <c r="L12" s="84"/>
      <c r="M12" s="120"/>
      <c r="N12" s="13"/>
    </row>
    <row r="13" spans="1:14" ht="12.75">
      <c r="A13" s="12"/>
      <c r="B13" s="12"/>
      <c r="C13" s="13"/>
      <c r="D13" s="32"/>
      <c r="E13" s="32"/>
      <c r="F13" s="32"/>
      <c r="G13" s="13"/>
      <c r="H13" s="13"/>
      <c r="I13" s="13"/>
      <c r="J13" s="30"/>
      <c r="K13" s="251"/>
      <c r="L13" s="251"/>
      <c r="M13" s="251"/>
      <c r="N13" s="13"/>
    </row>
    <row r="14" spans="1:14" ht="12.75">
      <c r="A14" s="12"/>
      <c r="B14" s="12"/>
      <c r="C14" s="12"/>
      <c r="D14" s="10"/>
      <c r="E14" s="12"/>
      <c r="F14" s="10"/>
      <c r="G14" s="12"/>
      <c r="H14" s="12"/>
      <c r="I14" s="13"/>
      <c r="J14" s="10"/>
      <c r="K14" s="124"/>
      <c r="L14" s="31"/>
      <c r="M14" s="124"/>
      <c r="N14" s="12"/>
    </row>
    <row r="15" spans="1:14" s="5" customFormat="1" ht="25.5" customHeight="1">
      <c r="A15" s="9"/>
      <c r="B15" s="193" t="s">
        <v>105</v>
      </c>
      <c r="C15" s="194"/>
      <c r="D15" s="194"/>
      <c r="E15" s="194"/>
      <c r="F15" s="194"/>
      <c r="G15" s="195"/>
      <c r="H15" s="9"/>
      <c r="I15" s="6" t="s">
        <v>3</v>
      </c>
      <c r="J15" s="9"/>
      <c r="K15" s="51" t="s">
        <v>4</v>
      </c>
      <c r="L15" s="9"/>
      <c r="M15" s="51" t="s">
        <v>5</v>
      </c>
      <c r="N15" s="9"/>
    </row>
    <row r="16" spans="1:14" ht="12.75" customHeight="1">
      <c r="A16" s="12"/>
      <c r="B16" s="196"/>
      <c r="C16" s="197"/>
      <c r="D16" s="197"/>
      <c r="E16" s="197"/>
      <c r="F16" s="197"/>
      <c r="G16" s="198"/>
      <c r="H16" s="12"/>
      <c r="I16" s="18">
        <f>M8</f>
        <v>0.65</v>
      </c>
      <c r="J16" s="10" t="s">
        <v>1</v>
      </c>
      <c r="K16" s="181">
        <f>'.'!N14</f>
        <v>364</v>
      </c>
      <c r="L16" s="10"/>
      <c r="M16" s="7">
        <f>I16*K16</f>
        <v>236.6</v>
      </c>
      <c r="N16" s="12"/>
    </row>
    <row r="17" spans="1:14" ht="12.75" customHeight="1" thickBot="1">
      <c r="A17" s="12"/>
      <c r="B17" s="196"/>
      <c r="C17" s="197"/>
      <c r="D17" s="197"/>
      <c r="E17" s="197"/>
      <c r="F17" s="197"/>
      <c r="G17" s="198"/>
      <c r="H17" s="12"/>
      <c r="I17" s="12"/>
      <c r="J17" s="10"/>
      <c r="K17" s="12"/>
      <c r="L17" s="10"/>
      <c r="M17" s="12"/>
      <c r="N17" s="12"/>
    </row>
    <row r="18" spans="1:31" s="5" customFormat="1" ht="25.5" customHeight="1" thickTop="1">
      <c r="A18" s="9"/>
      <c r="B18" s="196"/>
      <c r="C18" s="197"/>
      <c r="D18" s="197"/>
      <c r="E18" s="197"/>
      <c r="F18" s="197"/>
      <c r="G18" s="198"/>
      <c r="H18" s="9"/>
      <c r="I18" s="6" t="s">
        <v>5</v>
      </c>
      <c r="J18" s="9"/>
      <c r="K18" s="6" t="s">
        <v>6</v>
      </c>
      <c r="L18" s="9"/>
      <c r="M18" s="58" t="s">
        <v>7</v>
      </c>
      <c r="N18" s="9"/>
      <c r="AE18" s="12"/>
    </row>
    <row r="19" spans="1:31" ht="12.75" customHeight="1" thickBot="1">
      <c r="A19" s="12"/>
      <c r="B19" s="86"/>
      <c r="C19" s="92"/>
      <c r="D19" s="92"/>
      <c r="E19" s="92" t="s">
        <v>106</v>
      </c>
      <c r="F19" s="92"/>
      <c r="G19" s="93"/>
      <c r="H19" s="12"/>
      <c r="I19" s="7">
        <f>M16</f>
        <v>236.6</v>
      </c>
      <c r="J19" s="10" t="s">
        <v>1</v>
      </c>
      <c r="K19" s="27">
        <v>0.10566356720202877</v>
      </c>
      <c r="L19" s="11" t="s">
        <v>2</v>
      </c>
      <c r="M19" s="59">
        <f>I19*K19*K40*K41</f>
        <v>25.000000000000007</v>
      </c>
      <c r="N19" s="12"/>
      <c r="AE19" s="12"/>
    </row>
    <row r="20" spans="1:31" ht="12.75" customHeight="1" thickTop="1">
      <c r="A20" s="12"/>
      <c r="B20" s="86"/>
      <c r="C20" s="96" t="s">
        <v>89</v>
      </c>
      <c r="D20" s="96" t="s">
        <v>1</v>
      </c>
      <c r="E20" s="96" t="s">
        <v>90</v>
      </c>
      <c r="F20" s="96" t="s">
        <v>2</v>
      </c>
      <c r="G20" s="97" t="s">
        <v>91</v>
      </c>
      <c r="H20" s="12"/>
      <c r="I20" s="12"/>
      <c r="J20" s="10"/>
      <c r="K20" s="12"/>
      <c r="L20" s="10"/>
      <c r="M20" s="12"/>
      <c r="N20" s="12"/>
      <c r="P20" s="55"/>
      <c r="R20" s="123"/>
      <c r="AE20" s="12"/>
    </row>
    <row r="21" spans="1:31" s="5" customFormat="1" ht="25.5">
      <c r="A21" s="9"/>
      <c r="B21" s="98"/>
      <c r="C21" s="179">
        <f>M19</f>
        <v>25.000000000000007</v>
      </c>
      <c r="D21" s="174" t="s">
        <v>88</v>
      </c>
      <c r="E21" s="175" t="str">
        <f>IF(','!F3=1,"scegli aliquota",(LOOKUP(','!F3,','!B4:B64,','!D4:D64))/1000)</f>
        <v>scegli aliquota</v>
      </c>
      <c r="F21" s="176" t="s">
        <v>2</v>
      </c>
      <c r="G21" s="177" t="str">
        <f>IF(E21="scegli aliquota","-",C21*E21)</f>
        <v>-</v>
      </c>
      <c r="H21" s="9"/>
      <c r="I21" s="6" t="s">
        <v>5</v>
      </c>
      <c r="J21" s="9"/>
      <c r="K21" s="6" t="s">
        <v>9</v>
      </c>
      <c r="L21" s="9"/>
      <c r="M21" s="6" t="s">
        <v>10</v>
      </c>
      <c r="N21" s="9"/>
      <c r="O21" s="53" t="s">
        <v>94</v>
      </c>
      <c r="AE21" s="12"/>
    </row>
    <row r="22" spans="1:31" ht="12.75" customHeight="1">
      <c r="A22" s="12"/>
      <c r="B22" s="47"/>
      <c r="C22" s="48"/>
      <c r="D22" s="48"/>
      <c r="E22" s="48"/>
      <c r="F22" s="48"/>
      <c r="G22" s="49"/>
      <c r="H22" s="12"/>
      <c r="I22" s="7">
        <f>M19</f>
        <v>25.000000000000007</v>
      </c>
      <c r="J22" s="10" t="s">
        <v>8</v>
      </c>
      <c r="K22" s="3">
        <f>I8</f>
        <v>1</v>
      </c>
      <c r="L22" s="11" t="s">
        <v>2</v>
      </c>
      <c r="M22" s="87">
        <f>I22/K22</f>
        <v>25.000000000000007</v>
      </c>
      <c r="N22" s="12"/>
      <c r="O22" s="1">
        <v>10.76</v>
      </c>
      <c r="AE22" s="12"/>
    </row>
    <row r="23" spans="1:31" ht="12.75">
      <c r="A23" s="12"/>
      <c r="B23" s="24"/>
      <c r="C23" s="24"/>
      <c r="D23" s="24"/>
      <c r="E23" s="24"/>
      <c r="F23" s="24"/>
      <c r="G23" s="24"/>
      <c r="H23" s="24"/>
      <c r="I23" s="24"/>
      <c r="J23" s="24"/>
      <c r="K23" s="25"/>
      <c r="L23" s="21"/>
      <c r="M23" s="12"/>
      <c r="N23" s="12"/>
      <c r="AE23" s="12"/>
    </row>
    <row r="24" spans="1:31" ht="12.75">
      <c r="A24" s="15"/>
      <c r="B24" s="15"/>
      <c r="C24" s="240" t="s">
        <v>14</v>
      </c>
      <c r="D24" s="240"/>
      <c r="E24" s="240"/>
      <c r="F24" s="16"/>
      <c r="G24" s="15"/>
      <c r="H24" s="15"/>
      <c r="I24" s="15"/>
      <c r="J24" s="15"/>
      <c r="K24" s="15"/>
      <c r="L24" s="15"/>
      <c r="M24" s="15"/>
      <c r="N24" s="15"/>
      <c r="O24" s="1" t="s">
        <v>96</v>
      </c>
      <c r="P24" s="54">
        <f>(M22-O22)/O22</f>
        <v>1.323420074349443</v>
      </c>
      <c r="AE24" s="12"/>
    </row>
    <row r="25" spans="1:31" ht="12.75">
      <c r="A25" s="15"/>
      <c r="B25" s="15"/>
      <c r="C25" s="241">
        <f>'Zona B1'!$C$30:$E$30</f>
        <v>42370</v>
      </c>
      <c r="D25" s="242"/>
      <c r="E25" s="242"/>
      <c r="F25" s="16"/>
      <c r="G25" s="15"/>
      <c r="H25" s="243" t="s">
        <v>15</v>
      </c>
      <c r="I25" s="243"/>
      <c r="J25" s="243"/>
      <c r="K25" s="243"/>
      <c r="L25" s="243"/>
      <c r="M25" s="243"/>
      <c r="N25" s="15"/>
      <c r="O25" s="55" t="s">
        <v>95</v>
      </c>
      <c r="P25" s="54">
        <v>0.168</v>
      </c>
      <c r="AE25" s="12"/>
    </row>
    <row r="26" spans="1:31" ht="12.75">
      <c r="A26" s="15"/>
      <c r="B26" s="15"/>
      <c r="C26" s="15" t="s">
        <v>71</v>
      </c>
      <c r="D26" s="234" t="str">
        <f>'Zona B1'!$D$31:$E$31</f>
        <v>DComGC 1/2016</v>
      </c>
      <c r="E26" s="234"/>
      <c r="F26" s="16"/>
      <c r="G26" s="15"/>
      <c r="H26" s="239" t="s">
        <v>16</v>
      </c>
      <c r="I26" s="239"/>
      <c r="J26" s="239"/>
      <c r="K26" s="239"/>
      <c r="L26" s="239"/>
      <c r="M26" s="239"/>
      <c r="N26" s="15"/>
      <c r="AE26" s="12"/>
    </row>
    <row r="27" spans="1:31" ht="12.75" customHeight="1">
      <c r="A27" s="15"/>
      <c r="B27" s="15"/>
      <c r="C27" s="15"/>
      <c r="D27" s="15"/>
      <c r="E27" s="15"/>
      <c r="F27" s="16"/>
      <c r="G27" s="15"/>
      <c r="H27" s="52"/>
      <c r="I27" s="52"/>
      <c r="J27" s="52"/>
      <c r="K27" s="52"/>
      <c r="L27" s="52"/>
      <c r="M27" s="52"/>
      <c r="N27" s="15"/>
      <c r="AE27" s="12"/>
    </row>
    <row r="28" spans="1:31" ht="12.75" customHeight="1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AE28" s="12"/>
    </row>
    <row r="29" spans="1:14" ht="12.7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2" spans="2:14" ht="12.75">
      <c r="B32" s="23"/>
      <c r="C32" s="23"/>
      <c r="D32" s="145"/>
      <c r="E32" s="23"/>
      <c r="F32" s="145"/>
      <c r="G32" s="23"/>
      <c r="H32" s="23"/>
      <c r="I32" s="23"/>
      <c r="J32" s="23"/>
      <c r="K32" s="23"/>
      <c r="L32" s="23"/>
      <c r="M32" s="23"/>
      <c r="N32" s="23"/>
    </row>
    <row r="33" spans="1:14" ht="17.25" hidden="1" thickBot="1" thickTop="1">
      <c r="A33" s="26"/>
      <c r="B33" s="221" t="s">
        <v>36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3"/>
      <c r="M33" s="23"/>
      <c r="N33" s="23"/>
    </row>
    <row r="34" spans="1:14" ht="13.5" hidden="1" thickTop="1">
      <c r="A34" s="26">
        <v>1</v>
      </c>
      <c r="B34" s="220" t="s">
        <v>38</v>
      </c>
      <c r="C34" s="220"/>
      <c r="D34" s="220"/>
      <c r="E34" s="220"/>
      <c r="F34" s="220"/>
      <c r="G34" s="220"/>
      <c r="H34" s="148" t="s">
        <v>37</v>
      </c>
      <c r="I34" s="148"/>
      <c r="J34" s="148"/>
      <c r="K34" s="149"/>
      <c r="L34" s="149">
        <v>1</v>
      </c>
      <c r="M34" s="23"/>
      <c r="N34" s="23"/>
    </row>
    <row r="35" spans="1:14" ht="12.75" hidden="1">
      <c r="A35" s="26">
        <v>2</v>
      </c>
      <c r="B35" s="216" t="s">
        <v>39</v>
      </c>
      <c r="C35" s="216"/>
      <c r="D35" s="216"/>
      <c r="E35" s="216"/>
      <c r="F35" s="216"/>
      <c r="G35" s="216"/>
      <c r="H35" s="213" t="s">
        <v>37</v>
      </c>
      <c r="I35" s="213"/>
      <c r="J35" s="213"/>
      <c r="K35" s="150"/>
      <c r="L35" s="150">
        <v>0.8</v>
      </c>
      <c r="M35" s="23"/>
      <c r="N35" s="23"/>
    </row>
    <row r="36" spans="1:14" ht="12.75" hidden="1">
      <c r="A36" s="26">
        <v>3</v>
      </c>
      <c r="B36" s="216" t="s">
        <v>40</v>
      </c>
      <c r="C36" s="216"/>
      <c r="D36" s="216"/>
      <c r="E36" s="216"/>
      <c r="F36" s="216"/>
      <c r="G36" s="216"/>
      <c r="H36" s="213" t="s">
        <v>37</v>
      </c>
      <c r="I36" s="213"/>
      <c r="J36" s="213"/>
      <c r="K36" s="150"/>
      <c r="L36" s="150">
        <v>0.5</v>
      </c>
      <c r="M36" s="23"/>
      <c r="N36" s="23"/>
    </row>
    <row r="37" spans="1:14" ht="12.75" hidden="1">
      <c r="A37" s="26"/>
      <c r="B37" s="217" t="s">
        <v>42</v>
      </c>
      <c r="C37" s="218"/>
      <c r="D37" s="218"/>
      <c r="E37" s="218"/>
      <c r="F37" s="218"/>
      <c r="G37" s="218"/>
      <c r="H37" s="218"/>
      <c r="I37" s="218"/>
      <c r="J37" s="219"/>
      <c r="K37" s="214">
        <v>0.5</v>
      </c>
      <c r="L37" s="214"/>
      <c r="M37" s="23"/>
      <c r="N37" s="23"/>
    </row>
    <row r="38" spans="1:14" ht="12.75" hidden="1">
      <c r="A38" s="24"/>
      <c r="B38" s="151"/>
      <c r="C38" s="151"/>
      <c r="D38" s="151"/>
      <c r="E38" s="151"/>
      <c r="F38" s="151"/>
      <c r="G38" s="151"/>
      <c r="H38" s="151"/>
      <c r="I38" s="151"/>
      <c r="J38" s="152"/>
      <c r="K38" s="153"/>
      <c r="L38" s="146"/>
      <c r="M38" s="23"/>
      <c r="N38" s="23"/>
    </row>
    <row r="39" spans="1:14" ht="12.75" hidden="1">
      <c r="A39" s="26"/>
      <c r="B39" s="151"/>
      <c r="C39" s="151"/>
      <c r="D39" s="151"/>
      <c r="E39" s="151"/>
      <c r="F39" s="151"/>
      <c r="G39" s="151"/>
      <c r="H39" s="151"/>
      <c r="I39" s="151"/>
      <c r="J39" s="23"/>
      <c r="K39" s="23"/>
      <c r="L39" s="146"/>
      <c r="M39" s="23"/>
      <c r="N39" s="23"/>
    </row>
    <row r="40" spans="1:14" ht="12.75" hidden="1">
      <c r="A40" s="26"/>
      <c r="B40" s="151"/>
      <c r="C40" s="151"/>
      <c r="D40" s="151"/>
      <c r="E40" s="151"/>
      <c r="F40" s="151"/>
      <c r="G40" s="151"/>
      <c r="H40" s="151"/>
      <c r="I40" s="151"/>
      <c r="J40" s="23">
        <v>1</v>
      </c>
      <c r="K40" s="23">
        <f>LOOKUP(J40,A34:A36,L34:L36)</f>
        <v>1</v>
      </c>
      <c r="L40" s="146"/>
      <c r="M40" s="23"/>
      <c r="N40" s="23"/>
    </row>
    <row r="41" spans="1:14" ht="12.75" hidden="1">
      <c r="A41" s="24"/>
      <c r="B41" s="151"/>
      <c r="C41" s="151"/>
      <c r="D41" s="151"/>
      <c r="E41" s="151"/>
      <c r="F41" s="151"/>
      <c r="G41" s="151"/>
      <c r="H41" s="151"/>
      <c r="I41" s="151"/>
      <c r="J41" s="23">
        <v>1</v>
      </c>
      <c r="K41" s="23">
        <f>LOOKUP(J41,A42:A43,G42:G43)</f>
        <v>1</v>
      </c>
      <c r="L41" s="146"/>
      <c r="M41" s="23"/>
      <c r="N41" s="23"/>
    </row>
    <row r="42" spans="1:14" ht="12.75" hidden="1">
      <c r="A42" s="26">
        <v>1</v>
      </c>
      <c r="B42" s="151" t="s">
        <v>48</v>
      </c>
      <c r="C42" s="151"/>
      <c r="D42" s="151"/>
      <c r="E42" s="151"/>
      <c r="F42" s="151"/>
      <c r="G42" s="151">
        <v>1</v>
      </c>
      <c r="H42" s="151"/>
      <c r="I42" s="151"/>
      <c r="J42" s="23"/>
      <c r="K42" s="23"/>
      <c r="L42" s="146"/>
      <c r="M42" s="23"/>
      <c r="N42" s="23"/>
    </row>
    <row r="43" spans="1:14" ht="12.75" hidden="1">
      <c r="A43" s="26">
        <v>2</v>
      </c>
      <c r="B43" s="151" t="s">
        <v>49</v>
      </c>
      <c r="C43" s="151"/>
      <c r="D43" s="151"/>
      <c r="E43" s="151"/>
      <c r="F43" s="151"/>
      <c r="G43" s="151">
        <v>0.5</v>
      </c>
      <c r="H43" s="151"/>
      <c r="I43" s="151"/>
      <c r="J43" s="152"/>
      <c r="K43" s="153"/>
      <c r="L43" s="146"/>
      <c r="M43" s="23"/>
      <c r="N43" s="23"/>
    </row>
    <row r="44" spans="2:14" ht="12.75">
      <c r="B44" s="23"/>
      <c r="C44" s="145"/>
      <c r="D44" s="145"/>
      <c r="E44" s="159"/>
      <c r="F44" s="145"/>
      <c r="G44" s="23"/>
      <c r="H44" s="23"/>
      <c r="I44" s="23"/>
      <c r="J44" s="23"/>
      <c r="K44" s="23"/>
      <c r="L44" s="23"/>
      <c r="M44" s="23"/>
      <c r="N44" s="23"/>
    </row>
    <row r="45" spans="2:14" ht="12.75">
      <c r="B45" s="23"/>
      <c r="C45" s="145"/>
      <c r="D45" s="145"/>
      <c r="E45" s="159"/>
      <c r="F45" s="145"/>
      <c r="G45" s="23"/>
      <c r="H45" s="23"/>
      <c r="I45" s="23"/>
      <c r="J45" s="23"/>
      <c r="K45" s="23"/>
      <c r="L45" s="23"/>
      <c r="M45" s="23"/>
      <c r="N45" s="23"/>
    </row>
    <row r="46" spans="2:14" ht="12.75">
      <c r="B46" s="23"/>
      <c r="C46" s="145"/>
      <c r="D46" s="145"/>
      <c r="E46" s="159"/>
      <c r="F46" s="145"/>
      <c r="G46" s="23"/>
      <c r="H46" s="23"/>
      <c r="I46" s="23"/>
      <c r="J46" s="23"/>
      <c r="K46" s="23"/>
      <c r="L46" s="23"/>
      <c r="M46" s="23"/>
      <c r="N46" s="23"/>
    </row>
    <row r="47" spans="3:7" ht="12.75">
      <c r="C47" s="114"/>
      <c r="D47" s="114"/>
      <c r="E47" s="106"/>
      <c r="F47" s="114"/>
      <c r="G47" s="61"/>
    </row>
    <row r="48" spans="3:7" ht="12.75">
      <c r="C48" s="114"/>
      <c r="D48" s="114"/>
      <c r="E48" s="106"/>
      <c r="F48" s="114"/>
      <c r="G48" s="61"/>
    </row>
    <row r="49" spans="3:7" ht="12.75">
      <c r="C49" s="114"/>
      <c r="D49" s="114"/>
      <c r="E49" s="106"/>
      <c r="F49" s="114"/>
      <c r="G49" s="61"/>
    </row>
    <row r="50" spans="3:7" ht="12.75">
      <c r="C50" s="114"/>
      <c r="D50" s="114"/>
      <c r="E50" s="106"/>
      <c r="F50" s="114"/>
      <c r="G50" s="61"/>
    </row>
    <row r="51" spans="3:7" ht="12.75">
      <c r="C51" s="114"/>
      <c r="D51" s="114"/>
      <c r="E51" s="106"/>
      <c r="F51" s="114"/>
      <c r="G51" s="61"/>
    </row>
    <row r="52" spans="3:7" ht="12.75">
      <c r="C52" s="114"/>
      <c r="D52" s="114"/>
      <c r="E52" s="106"/>
      <c r="F52" s="114"/>
      <c r="G52" s="61"/>
    </row>
    <row r="53" spans="3:7" ht="12.75">
      <c r="C53" s="114"/>
      <c r="D53" s="114"/>
      <c r="E53" s="106"/>
      <c r="F53" s="114"/>
      <c r="G53" s="61"/>
    </row>
    <row r="54" spans="3:7" ht="12.75">
      <c r="C54" s="114"/>
      <c r="D54" s="114"/>
      <c r="E54" s="106"/>
      <c r="F54" s="114"/>
      <c r="G54" s="61"/>
    </row>
    <row r="55" spans="3:7" ht="12.75">
      <c r="C55" s="114"/>
      <c r="D55" s="114"/>
      <c r="E55" s="106"/>
      <c r="F55" s="114"/>
      <c r="G55" s="61"/>
    </row>
    <row r="56" spans="3:7" ht="12.75">
      <c r="C56" s="114"/>
      <c r="D56" s="114"/>
      <c r="E56" s="106"/>
      <c r="F56" s="114"/>
      <c r="G56" s="61"/>
    </row>
    <row r="57" spans="3:7" ht="12.75">
      <c r="C57" s="114"/>
      <c r="D57" s="114"/>
      <c r="E57" s="106"/>
      <c r="F57" s="114"/>
      <c r="G57" s="61"/>
    </row>
    <row r="58" spans="3:7" ht="12.75">
      <c r="C58" s="114"/>
      <c r="D58" s="114"/>
      <c r="E58" s="106"/>
      <c r="F58" s="114"/>
      <c r="G58" s="61"/>
    </row>
    <row r="59" spans="3:7" ht="12.75">
      <c r="C59" s="61"/>
      <c r="D59" s="114"/>
      <c r="E59" s="61"/>
      <c r="F59" s="114"/>
      <c r="G59" s="61"/>
    </row>
    <row r="60" spans="3:7" ht="12.75">
      <c r="C60" s="61"/>
      <c r="D60" s="114"/>
      <c r="E60" s="61"/>
      <c r="F60" s="114"/>
      <c r="G60" s="61"/>
    </row>
    <row r="61" spans="3:7" ht="12.75">
      <c r="C61" s="61"/>
      <c r="D61" s="114"/>
      <c r="E61" s="61"/>
      <c r="F61" s="114"/>
      <c r="G61" s="61"/>
    </row>
    <row r="62" spans="3:7" ht="12.75">
      <c r="C62" s="61"/>
      <c r="D62" s="114"/>
      <c r="E62" s="61"/>
      <c r="F62" s="114"/>
      <c r="G62" s="61"/>
    </row>
    <row r="63" spans="3:7" ht="12.75">
      <c r="C63" s="61"/>
      <c r="D63" s="114"/>
      <c r="E63" s="61"/>
      <c r="F63" s="114"/>
      <c r="G63" s="61"/>
    </row>
    <row r="64" spans="3:7" ht="12.75">
      <c r="C64" s="61"/>
      <c r="D64" s="114"/>
      <c r="E64" s="61"/>
      <c r="F64" s="114"/>
      <c r="G64" s="61"/>
    </row>
    <row r="65" spans="3:7" ht="12.75">
      <c r="C65" s="61"/>
      <c r="D65" s="114"/>
      <c r="E65" s="61"/>
      <c r="F65" s="114"/>
      <c r="G65" s="61"/>
    </row>
    <row r="66" spans="3:7" ht="12.75">
      <c r="C66" s="61"/>
      <c r="D66" s="114"/>
      <c r="E66" s="61"/>
      <c r="F66" s="114"/>
      <c r="G66" s="61"/>
    </row>
    <row r="67" spans="3:7" ht="12.75">
      <c r="C67" s="61"/>
      <c r="D67" s="114"/>
      <c r="E67" s="61"/>
      <c r="F67" s="114"/>
      <c r="G67" s="61"/>
    </row>
    <row r="68" spans="3:7" ht="12.75">
      <c r="C68" s="61"/>
      <c r="D68" s="114"/>
      <c r="E68" s="61"/>
      <c r="F68" s="114"/>
      <c r="G68" s="61"/>
    </row>
    <row r="69" spans="3:7" ht="12.75">
      <c r="C69" s="61"/>
      <c r="D69" s="114"/>
      <c r="E69" s="61"/>
      <c r="F69" s="114"/>
      <c r="G69" s="61"/>
    </row>
    <row r="70" spans="3:7" ht="12.75">
      <c r="C70" s="61"/>
      <c r="D70" s="114"/>
      <c r="E70" s="61"/>
      <c r="F70" s="114"/>
      <c r="G70" s="61"/>
    </row>
    <row r="71" spans="3:7" ht="12.75">
      <c r="C71" s="61"/>
      <c r="D71" s="114"/>
      <c r="E71" s="61"/>
      <c r="F71" s="114"/>
      <c r="G71" s="61"/>
    </row>
    <row r="72" spans="3:7" ht="12.75">
      <c r="C72" s="61"/>
      <c r="D72" s="114"/>
      <c r="E72" s="61"/>
      <c r="F72" s="114"/>
      <c r="G72" s="61"/>
    </row>
    <row r="73" spans="3:7" ht="12.75">
      <c r="C73" s="61"/>
      <c r="D73" s="114"/>
      <c r="E73" s="61"/>
      <c r="F73" s="114"/>
      <c r="G73" s="61"/>
    </row>
    <row r="74" spans="3:7" ht="12.75">
      <c r="C74" s="61"/>
      <c r="D74" s="114"/>
      <c r="E74" s="61"/>
      <c r="F74" s="114"/>
      <c r="G74" s="61"/>
    </row>
    <row r="75" spans="3:7" ht="12.75">
      <c r="C75" s="61"/>
      <c r="D75" s="114"/>
      <c r="E75" s="61"/>
      <c r="F75" s="114"/>
      <c r="G75" s="61"/>
    </row>
  </sheetData>
  <sheetProtection password="CDA9" sheet="1"/>
  <mergeCells count="24">
    <mergeCell ref="K37:L37"/>
    <mergeCell ref="B7:G8"/>
    <mergeCell ref="B37:J37"/>
    <mergeCell ref="B33:L33"/>
    <mergeCell ref="B34:G34"/>
    <mergeCell ref="K13:M13"/>
    <mergeCell ref="H36:J36"/>
    <mergeCell ref="B36:G36"/>
    <mergeCell ref="A1:N1"/>
    <mergeCell ref="B3:E4"/>
    <mergeCell ref="G3:G4"/>
    <mergeCell ref="B5:M5"/>
    <mergeCell ref="B2:M2"/>
    <mergeCell ref="H26:M26"/>
    <mergeCell ref="C24:E24"/>
    <mergeCell ref="C25:E25"/>
    <mergeCell ref="H25:M25"/>
    <mergeCell ref="H3:M4"/>
    <mergeCell ref="I6:M6"/>
    <mergeCell ref="A28:N29"/>
    <mergeCell ref="B35:G35"/>
    <mergeCell ref="H35:J35"/>
    <mergeCell ref="D26:E26"/>
    <mergeCell ref="B15:G18"/>
  </mergeCells>
  <conditionalFormatting sqref="K13">
    <cfRule type="cellIs" priority="4" dxfId="18" operator="equal" stopIfTrue="1">
      <formula>1</formula>
    </cfRule>
  </conditionalFormatting>
  <conditionalFormatting sqref="M10">
    <cfRule type="cellIs" priority="1" dxfId="3" operator="equal" stopIfTrue="1">
      <formula>"ATTENZIONE spunta casella"</formula>
    </cfRule>
    <cfRule type="cellIs" priority="2" dxfId="1" operator="equal" stopIfTrue="1">
      <formula>"ERRORE!     Togliere spunta"</formula>
    </cfRule>
    <cfRule type="cellIs" priority="3" dxfId="10" operator="equal" stopIfTrue="1">
      <formula>"OK!           Procedere"</formula>
    </cfRule>
  </conditionalFormatting>
  <conditionalFormatting sqref="E21">
    <cfRule type="cellIs" priority="9" dxfId="4" operator="equal" stopIfTrue="1">
      <formula>"scegli aliquota"</formula>
    </cfRule>
  </conditionalFormatting>
  <conditionalFormatting sqref="M22">
    <cfRule type="expression" priority="10" dxfId="0" stopIfTrue="1">
      <formula>ISERROR(M22)</formula>
    </cfRule>
  </conditionalFormatting>
  <hyperlinks>
    <hyperlink ref="K16" location="'Valori OMI'!A1" display="'Valori OMI'!A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ignoredErrors>
    <ignoredError sqref="M22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tavoleto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Tecnico</dc:creator>
  <cp:keywords/>
  <dc:description/>
  <cp:lastModifiedBy>settoretecnico</cp:lastModifiedBy>
  <cp:lastPrinted>2013-05-09T09:05:59Z</cp:lastPrinted>
  <dcterms:created xsi:type="dcterms:W3CDTF">2006-06-12T08:52:33Z</dcterms:created>
  <dcterms:modified xsi:type="dcterms:W3CDTF">2016-09-30T07:07:38Z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